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<sst xmlns="http://schemas.openxmlformats.org/spreadsheetml/2006/main" count="64" uniqueCount="60">
  <si>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 xml:space="preserve">ИЗВЕШТАЈ </t>
  </si>
  <si>
    <t>ПРЕКРШАЈНИ СУД У НОВОМ САДУ</t>
  </si>
  <si>
    <t>УКУПНО У РАДУ</t>
  </si>
  <si>
    <t>Преиначено</t>
  </si>
  <si>
    <t>Шифра судије</t>
  </si>
  <si>
    <t>О КВАЛИТЕТУ РАДА СУДИЈА</t>
  </si>
  <si>
    <t>Квалитет</t>
  </si>
  <si>
    <t>Укупно одлука</t>
  </si>
  <si>
    <t>Потврђено</t>
  </si>
  <si>
    <t>Смањена</t>
  </si>
  <si>
    <t>Повећана</t>
  </si>
  <si>
    <t>Обустава</t>
  </si>
  <si>
    <t>Име и презиме</t>
  </si>
  <si>
    <t>Пренето из претходног периода</t>
  </si>
  <si>
    <t>Изјављене жалбе</t>
  </si>
  <si>
    <t>УКУПНО РЕШЕНО</t>
  </si>
  <si>
    <t>УКУПНО НЕРЕШЕНО</t>
  </si>
  <si>
    <t>Број</t>
  </si>
  <si>
    <t>% (9/6 * 100)</t>
  </si>
  <si>
    <t>% (11/6 * 100)</t>
  </si>
  <si>
    <t>% (13/6 * 100)</t>
  </si>
  <si>
    <t>% (15/6 * 100)</t>
  </si>
  <si>
    <t>% (17/6 * 100)</t>
  </si>
  <si>
    <t>Радић Илдико</t>
  </si>
  <si>
    <t>Чаталинац Мирослав</t>
  </si>
  <si>
    <t>Варница Диковић Ивана</t>
  </si>
  <si>
    <t>Зарубац Софија</t>
  </si>
  <si>
    <t>Јовановић Гордана</t>
  </si>
  <si>
    <t>Иванковић Ђорђе</t>
  </si>
  <si>
    <t>Прпа Вукобрад Вера</t>
  </si>
  <si>
    <t>Ивић Светлана</t>
  </si>
  <si>
    <t>Габоров Вера</t>
  </si>
  <si>
    <t>Ружић Горана</t>
  </si>
  <si>
    <t>Голубов Анита</t>
  </si>
  <si>
    <t>Вујовић Драгомир</t>
  </si>
  <si>
    <t>Босанчић Свитић Иванка</t>
  </si>
  <si>
    <t>Ђоковић Светлана</t>
  </si>
  <si>
    <t>Пековић Јулија</t>
  </si>
  <si>
    <t>Стојановић Снежана</t>
  </si>
  <si>
    <t>Мараш Керавица Наташа</t>
  </si>
  <si>
    <t>Лазаревић Јованка</t>
  </si>
  <si>
    <t>Малсак Славица</t>
  </si>
  <si>
    <t>Цвејић Мирјана</t>
  </si>
  <si>
    <t>Лочки Стеван</t>
  </si>
  <si>
    <t>Маслак Славица</t>
  </si>
  <si>
    <t>Одавић Сукновић Оливера</t>
  </si>
  <si>
    <t>Укинуто</t>
  </si>
  <si>
    <t>зас. гоњења</t>
  </si>
  <si>
    <t>Образац П6</t>
  </si>
  <si>
    <t>Габоров Вера ИПР</t>
  </si>
  <si>
    <t>Орловић Црвени Светлана ИПР</t>
  </si>
  <si>
    <t xml:space="preserve">Ђорђевић Дејана </t>
  </si>
  <si>
    <t>Ђорђевић Дејана ИПР2</t>
  </si>
  <si>
    <t>мр Козарски В. Каменко - председник суда</t>
  </si>
  <si>
    <t>Косовац Оливера - заменик председника суда</t>
  </si>
  <si>
    <t>Надлачки Драгана</t>
  </si>
  <si>
    <t>Џиновић Мирјана</t>
  </si>
  <si>
    <t>Орловић Црвени Светлана - судија извршења</t>
  </si>
  <si>
    <t>Копривица Момчило - заменик председника суда у одељењу у Врбасу</t>
  </si>
  <si>
    <t>У извештајном периоду од 01.01.2014. године до 30.06.2014. године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</si>
</sst>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textRotation="90"/>
    </xf>
    <xf numFmtId="0" fontId="0" fillId="0" borderId="16" xfId="0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 horizontal="center" textRotation="90"/>
    </xf>
    <xf numFmtId="0" fontId="0" fillId="0" borderId="18" xfId="0" applyFill="1" applyBorder="1" applyAlignment="1">
      <alignment horizontal="center" textRotation="90"/>
    </xf>
    <xf numFmtId="0" fontId="0" fillId="0" borderId="0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textRotation="90"/>
    </xf>
    <xf numFmtId="0" fontId="0" fillId="0" borderId="20" xfId="0" applyFill="1" applyBorder="1" applyAlignment="1">
      <alignment horizontal="center" textRotation="90"/>
    </xf>
    <xf numFmtId="0" fontId="0" fillId="0" borderId="11" xfId="0" applyFill="1" applyBorder="1" applyAlignment="1">
      <alignment horizontal="center" textRotation="90"/>
    </xf>
    <xf numFmtId="0" fontId="1" fillId="0" borderId="19" xfId="0" applyFont="1" applyFill="1" applyBorder="1" applyAlignment="1">
      <alignment horizontal="center" textRotation="90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textRotation="90"/>
    </xf>
    <xf numFmtId="0" fontId="1" fillId="0" borderId="0" xfId="0" applyFont="1" applyFill="1" applyAlignment="1">
      <alignment horizontal="left"/>
    </xf>
    <xf numFmtId="0" fontId="0" fillId="0" borderId="13" xfId="0" applyFill="1" applyBorder="1" applyAlignment="1">
      <alignment horizontal="center" textRotation="90"/>
    </xf>
    <xf numFmtId="0" fontId="0" fillId="0" borderId="14" xfId="0" applyFill="1" applyBorder="1" applyAlignment="1">
      <alignment horizontal="center" textRotation="90"/>
    </xf>
    <xf numFmtId="0" fontId="0" fillId="0" borderId="16" xfId="0" applyFill="1" applyBorder="1" applyAlignment="1">
      <alignment horizontal="center" textRotation="90"/>
    </xf>
    <xf numFmtId="0" fontId="1" fillId="0" borderId="0" xfId="0" applyFont="1" applyFill="1" applyAlignment="1">
      <alignment horizontal="right"/>
    </xf>
    <xf numFmtId="0" fontId="0" fillId="0" borderId="2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16"/>
  <sheetViews>
    <sheetView tabSelected="1" zoomScalePageLayoutView="0" workbookViewId="0" topLeftCell="A1">
      <selection activeCell="A1" sqref="A1:AG1"/>
    </sheetView>
  </sheetViews>
  <sheetFormatPr defaultColWidth="9.140625" defaultRowHeight="12.75"/>
  <cols>
    <col min="1" max="1" width="4.7109375" style="6" customWidth="1"/>
    <col min="2" max="2" width="30.421875" style="6" customWidth="1"/>
    <col min="3" max="9" width="5.7109375" style="6" customWidth="1"/>
    <col min="10" max="10" width="7.57421875" style="6" customWidth="1"/>
    <col min="11" max="11" width="5.7109375" style="6" customWidth="1"/>
    <col min="12" max="12" width="7.28125" style="6" customWidth="1"/>
    <col min="13" max="18" width="5.7109375" style="6" customWidth="1"/>
    <col min="19" max="33" width="4.28125" style="6" hidden="1" customWidth="1"/>
    <col min="34" max="16384" width="9.140625" style="6" customWidth="1"/>
  </cols>
  <sheetData>
    <row r="1" spans="1:33" ht="12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ht="12.75">
      <c r="A2" s="38" t="s">
        <v>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ht="12.75" hidden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2.7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12.75" hidden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33" ht="12.75" hidden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42" ht="12.75" customHeight="1">
      <c r="A7" s="47" t="s">
        <v>59</v>
      </c>
      <c r="B7" s="47"/>
      <c r="C7" s="47"/>
      <c r="D7" s="47"/>
      <c r="E7" s="47"/>
      <c r="F7" s="47"/>
      <c r="G7" s="47"/>
      <c r="H7" s="47"/>
      <c r="I7" s="26"/>
      <c r="J7" s="26"/>
      <c r="K7" s="26"/>
      <c r="L7" s="26"/>
      <c r="M7" s="26"/>
      <c r="N7" s="51" t="s">
        <v>48</v>
      </c>
      <c r="O7" s="51"/>
      <c r="P7" s="51"/>
      <c r="Q7" s="51"/>
      <c r="R7" s="51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5"/>
      <c r="AJ7" s="25"/>
      <c r="AK7" s="25"/>
      <c r="AL7" s="25"/>
      <c r="AM7" s="25"/>
      <c r="AN7" s="25"/>
      <c r="AO7" s="25"/>
      <c r="AP7" s="25"/>
    </row>
    <row r="8" ht="12.75" customHeight="1" hidden="1"/>
    <row r="9" ht="12.75" customHeight="1" hidden="1"/>
    <row r="10" spans="1:33" ht="12.75" customHeight="1">
      <c r="A10" s="46" t="s">
        <v>4</v>
      </c>
      <c r="B10" s="34" t="s">
        <v>12</v>
      </c>
      <c r="C10" s="34" t="s">
        <v>13</v>
      </c>
      <c r="D10" s="34" t="s">
        <v>14</v>
      </c>
      <c r="E10" s="34" t="s">
        <v>2</v>
      </c>
      <c r="F10" s="34" t="s">
        <v>15</v>
      </c>
      <c r="G10" s="31" t="s">
        <v>16</v>
      </c>
      <c r="H10" s="55" t="s">
        <v>6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7"/>
      <c r="T10" s="7"/>
      <c r="U10" s="7"/>
      <c r="V10" s="7"/>
      <c r="W10" s="7"/>
      <c r="X10" s="8"/>
      <c r="Y10" s="48"/>
      <c r="Z10" s="9"/>
      <c r="AA10" s="9"/>
      <c r="AB10" s="9"/>
      <c r="AC10" s="9"/>
      <c r="AD10" s="9"/>
      <c r="AE10" s="10"/>
      <c r="AF10" s="10"/>
      <c r="AG10" s="10"/>
    </row>
    <row r="11" spans="1:33" ht="12.75" customHeight="1">
      <c r="A11" s="46"/>
      <c r="B11" s="32"/>
      <c r="C11" s="32"/>
      <c r="D11" s="32"/>
      <c r="E11" s="32"/>
      <c r="F11" s="32"/>
      <c r="G11" s="32"/>
      <c r="H11" s="32" t="s">
        <v>7</v>
      </c>
      <c r="I11" s="40" t="s">
        <v>8</v>
      </c>
      <c r="J11" s="40"/>
      <c r="K11" s="42" t="s">
        <v>46</v>
      </c>
      <c r="L11" s="43"/>
      <c r="M11" s="52" t="s">
        <v>3</v>
      </c>
      <c r="N11" s="53"/>
      <c r="O11" s="53"/>
      <c r="P11" s="54"/>
      <c r="Q11" s="44" t="s">
        <v>11</v>
      </c>
      <c r="R11" s="45"/>
      <c r="S11" s="11"/>
      <c r="T11" s="11"/>
      <c r="U11" s="11"/>
      <c r="V11" s="11"/>
      <c r="W11" s="11"/>
      <c r="X11" s="12"/>
      <c r="Y11" s="49"/>
      <c r="Z11" s="9"/>
      <c r="AA11" s="13"/>
      <c r="AB11" s="13"/>
      <c r="AC11" s="13"/>
      <c r="AD11" s="10"/>
      <c r="AE11" s="10"/>
      <c r="AF11" s="10"/>
      <c r="AG11" s="10"/>
    </row>
    <row r="12" spans="1:33" ht="12.75" customHeight="1">
      <c r="A12" s="46"/>
      <c r="B12" s="32"/>
      <c r="C12" s="32"/>
      <c r="D12" s="32"/>
      <c r="E12" s="32"/>
      <c r="F12" s="32"/>
      <c r="G12" s="32"/>
      <c r="H12" s="32"/>
      <c r="I12" s="41"/>
      <c r="J12" s="41"/>
      <c r="K12" s="44"/>
      <c r="L12" s="45"/>
      <c r="M12" s="35" t="s">
        <v>9</v>
      </c>
      <c r="N12" s="36"/>
      <c r="O12" s="35" t="s">
        <v>10</v>
      </c>
      <c r="P12" s="36"/>
      <c r="Q12" s="35" t="s">
        <v>47</v>
      </c>
      <c r="R12" s="36"/>
      <c r="S12" s="15"/>
      <c r="T12" s="15"/>
      <c r="U12" s="15"/>
      <c r="V12" s="15"/>
      <c r="W12" s="15"/>
      <c r="X12" s="16"/>
      <c r="Y12" s="49"/>
      <c r="Z12" s="17"/>
      <c r="AA12" s="13"/>
      <c r="AB12" s="13"/>
      <c r="AC12" s="13"/>
      <c r="AD12" s="10"/>
      <c r="AE12" s="10"/>
      <c r="AF12" s="10"/>
      <c r="AG12" s="10"/>
    </row>
    <row r="13" spans="1:33" ht="12.75" customHeight="1">
      <c r="A13" s="46"/>
      <c r="B13" s="32"/>
      <c r="C13" s="32"/>
      <c r="D13" s="32"/>
      <c r="E13" s="32"/>
      <c r="F13" s="32"/>
      <c r="G13" s="32"/>
      <c r="H13" s="32"/>
      <c r="I13" s="32" t="s">
        <v>17</v>
      </c>
      <c r="J13" s="32" t="s">
        <v>18</v>
      </c>
      <c r="K13" s="31" t="s">
        <v>17</v>
      </c>
      <c r="L13" s="31" t="s">
        <v>19</v>
      </c>
      <c r="M13" s="31" t="s">
        <v>17</v>
      </c>
      <c r="N13" s="31" t="s">
        <v>20</v>
      </c>
      <c r="O13" s="31" t="s">
        <v>17</v>
      </c>
      <c r="P13" s="31" t="s">
        <v>21</v>
      </c>
      <c r="Q13" s="31" t="s">
        <v>17</v>
      </c>
      <c r="R13" s="31" t="s">
        <v>22</v>
      </c>
      <c r="S13" s="18"/>
      <c r="T13" s="18"/>
      <c r="U13" s="18"/>
      <c r="V13" s="19"/>
      <c r="W13" s="34"/>
      <c r="X13" s="34"/>
      <c r="Y13" s="49"/>
      <c r="Z13" s="10"/>
      <c r="AA13" s="10"/>
      <c r="AB13" s="10"/>
      <c r="AC13" s="10"/>
      <c r="AD13" s="10"/>
      <c r="AE13" s="10"/>
      <c r="AF13" s="10"/>
      <c r="AG13" s="10"/>
    </row>
    <row r="14" spans="1:33" ht="12.75" customHeight="1" hidden="1">
      <c r="A14" s="46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48"/>
      <c r="T14" s="31"/>
      <c r="U14" s="34"/>
      <c r="V14" s="34"/>
      <c r="W14" s="32"/>
      <c r="X14" s="32"/>
      <c r="Y14" s="49"/>
      <c r="Z14" s="20"/>
      <c r="AA14" s="20"/>
      <c r="AB14" s="20"/>
      <c r="AC14" s="20"/>
      <c r="AD14" s="10"/>
      <c r="AE14" s="10"/>
      <c r="AF14" s="10"/>
      <c r="AG14" s="10"/>
    </row>
    <row r="15" spans="1:33" ht="12.75" customHeight="1" hidden="1">
      <c r="A15" s="46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49"/>
      <c r="T15" s="32"/>
      <c r="U15" s="32"/>
      <c r="V15" s="32"/>
      <c r="W15" s="32"/>
      <c r="X15" s="32"/>
      <c r="Y15" s="49"/>
      <c r="Z15" s="20"/>
      <c r="AA15" s="20"/>
      <c r="AB15" s="20"/>
      <c r="AC15" s="20"/>
      <c r="AD15" s="10"/>
      <c r="AE15" s="10"/>
      <c r="AF15" s="10"/>
      <c r="AG15" s="10"/>
    </row>
    <row r="16" spans="1:33" ht="12.75" customHeight="1" hidden="1">
      <c r="A16" s="46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49"/>
      <c r="T16" s="32"/>
      <c r="U16" s="32"/>
      <c r="V16" s="32"/>
      <c r="W16" s="32"/>
      <c r="X16" s="32"/>
      <c r="Y16" s="49"/>
      <c r="Z16" s="20"/>
      <c r="AA16" s="20"/>
      <c r="AB16" s="20"/>
      <c r="AC16" s="20"/>
      <c r="AD16" s="10"/>
      <c r="AE16" s="10"/>
      <c r="AF16" s="10"/>
      <c r="AG16" s="10"/>
    </row>
    <row r="17" spans="1:33" ht="12.75" customHeight="1" hidden="1">
      <c r="A17" s="46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49"/>
      <c r="T17" s="32"/>
      <c r="U17" s="32"/>
      <c r="V17" s="32"/>
      <c r="W17" s="32"/>
      <c r="X17" s="32"/>
      <c r="Y17" s="49"/>
      <c r="Z17" s="20"/>
      <c r="AA17" s="20"/>
      <c r="AB17" s="20"/>
      <c r="AC17" s="20"/>
      <c r="AD17" s="10"/>
      <c r="AE17" s="10"/>
      <c r="AF17" s="10"/>
      <c r="AG17" s="10"/>
    </row>
    <row r="18" spans="1:33" ht="12.75" customHeight="1" hidden="1">
      <c r="A18" s="46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49"/>
      <c r="T18" s="32"/>
      <c r="U18" s="32"/>
      <c r="V18" s="32"/>
      <c r="W18" s="32"/>
      <c r="X18" s="32"/>
      <c r="Y18" s="49"/>
      <c r="Z18" s="20"/>
      <c r="AA18" s="20"/>
      <c r="AB18" s="20"/>
      <c r="AC18" s="20"/>
      <c r="AD18" s="10"/>
      <c r="AE18" s="10"/>
      <c r="AF18" s="10"/>
      <c r="AG18" s="10"/>
    </row>
    <row r="19" spans="1:33" ht="12.75" customHeight="1" hidden="1">
      <c r="A19" s="46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49"/>
      <c r="T19" s="32"/>
      <c r="U19" s="32"/>
      <c r="V19" s="32"/>
      <c r="W19" s="32"/>
      <c r="X19" s="32"/>
      <c r="Y19" s="49"/>
      <c r="Z19" s="20"/>
      <c r="AA19" s="20"/>
      <c r="AB19" s="20"/>
      <c r="AC19" s="20"/>
      <c r="AD19" s="10"/>
      <c r="AE19" s="10"/>
      <c r="AF19" s="10"/>
      <c r="AG19" s="10"/>
    </row>
    <row r="20" spans="1:33" ht="12.75" customHeight="1" hidden="1">
      <c r="A20" s="46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49"/>
      <c r="T20" s="32"/>
      <c r="U20" s="32"/>
      <c r="V20" s="32"/>
      <c r="W20" s="32"/>
      <c r="X20" s="32"/>
      <c r="Y20" s="49"/>
      <c r="Z20" s="20"/>
      <c r="AA20" s="20"/>
      <c r="AB20" s="20"/>
      <c r="AC20" s="20"/>
      <c r="AD20" s="10"/>
      <c r="AE20" s="10"/>
      <c r="AF20" s="10"/>
      <c r="AG20" s="10"/>
    </row>
    <row r="21" spans="1:33" ht="12.75" customHeight="1" hidden="1">
      <c r="A21" s="46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49"/>
      <c r="T21" s="32"/>
      <c r="U21" s="32"/>
      <c r="V21" s="32"/>
      <c r="W21" s="32"/>
      <c r="X21" s="32"/>
      <c r="Y21" s="49"/>
      <c r="Z21" s="20"/>
      <c r="AA21" s="20"/>
      <c r="AB21" s="20"/>
      <c r="AC21" s="20"/>
      <c r="AD21" s="10"/>
      <c r="AE21" s="10"/>
      <c r="AF21" s="10"/>
      <c r="AG21" s="10"/>
    </row>
    <row r="22" spans="1:33" ht="12.75" customHeight="1" hidden="1">
      <c r="A22" s="46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49"/>
      <c r="T22" s="32"/>
      <c r="U22" s="32"/>
      <c r="V22" s="32"/>
      <c r="W22" s="32"/>
      <c r="X22" s="32"/>
      <c r="Y22" s="49"/>
      <c r="Z22" s="20"/>
      <c r="AA22" s="20"/>
      <c r="AB22" s="20"/>
      <c r="AC22" s="20"/>
      <c r="AD22" s="10"/>
      <c r="AE22" s="10"/>
      <c r="AF22" s="10"/>
      <c r="AG22" s="10"/>
    </row>
    <row r="23" spans="1:33" ht="12.75">
      <c r="A23" s="46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49"/>
      <c r="T23" s="32"/>
      <c r="U23" s="32"/>
      <c r="V23" s="32"/>
      <c r="W23" s="32"/>
      <c r="X23" s="32"/>
      <c r="Y23" s="49"/>
      <c r="Z23" s="20"/>
      <c r="AA23" s="20"/>
      <c r="AB23" s="20"/>
      <c r="AC23" s="20"/>
      <c r="AD23" s="10"/>
      <c r="AE23" s="10"/>
      <c r="AF23" s="10"/>
      <c r="AG23" s="10"/>
    </row>
    <row r="24" spans="1:33" ht="12.75">
      <c r="A24" s="46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49"/>
      <c r="T24" s="32"/>
      <c r="U24" s="32"/>
      <c r="V24" s="32"/>
      <c r="W24" s="32"/>
      <c r="X24" s="32"/>
      <c r="Y24" s="49"/>
      <c r="Z24" s="20"/>
      <c r="AA24" s="20"/>
      <c r="AB24" s="20"/>
      <c r="AC24" s="20"/>
      <c r="AD24" s="10"/>
      <c r="AE24" s="10"/>
      <c r="AF24" s="10"/>
      <c r="AG24" s="10"/>
    </row>
    <row r="25" spans="1:33" ht="12.75">
      <c r="A25" s="4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49"/>
      <c r="T25" s="32"/>
      <c r="U25" s="32"/>
      <c r="V25" s="32"/>
      <c r="W25" s="32"/>
      <c r="X25" s="32"/>
      <c r="Y25" s="49"/>
      <c r="Z25" s="20"/>
      <c r="AA25" s="20"/>
      <c r="AB25" s="20"/>
      <c r="AC25" s="20"/>
      <c r="AD25" s="10"/>
      <c r="AE25" s="10"/>
      <c r="AF25" s="10"/>
      <c r="AG25" s="10"/>
    </row>
    <row r="26" spans="1:33" ht="12.75" customHeight="1">
      <c r="A26" s="46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49"/>
      <c r="T26" s="32"/>
      <c r="U26" s="32"/>
      <c r="V26" s="32"/>
      <c r="W26" s="32"/>
      <c r="X26" s="32"/>
      <c r="Y26" s="49"/>
      <c r="Z26" s="20"/>
      <c r="AA26" s="20"/>
      <c r="AB26" s="20"/>
      <c r="AC26" s="20"/>
      <c r="AD26" s="10"/>
      <c r="AE26" s="10"/>
      <c r="AF26" s="10"/>
      <c r="AG26" s="10"/>
    </row>
    <row r="27" spans="1:33" ht="12.75">
      <c r="A27" s="46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49"/>
      <c r="T27" s="32"/>
      <c r="U27" s="32"/>
      <c r="V27" s="32"/>
      <c r="W27" s="32"/>
      <c r="X27" s="32"/>
      <c r="Y27" s="49"/>
      <c r="Z27" s="20"/>
      <c r="AA27" s="20"/>
      <c r="AB27" s="20"/>
      <c r="AC27" s="20"/>
      <c r="AD27" s="10"/>
      <c r="AE27" s="10"/>
      <c r="AF27" s="10"/>
      <c r="AG27" s="10"/>
    </row>
    <row r="28" spans="1:33" ht="12.75">
      <c r="A28" s="46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50"/>
      <c r="T28" s="33"/>
      <c r="U28" s="33"/>
      <c r="V28" s="33"/>
      <c r="W28" s="33"/>
      <c r="X28" s="33"/>
      <c r="Y28" s="50"/>
      <c r="Z28" s="20"/>
      <c r="AA28" s="20"/>
      <c r="AB28" s="20"/>
      <c r="AC28" s="20"/>
      <c r="AD28" s="10"/>
      <c r="AE28" s="10"/>
      <c r="AF28" s="10"/>
      <c r="AG28" s="10"/>
    </row>
    <row r="29" spans="1:33" ht="12.75">
      <c r="A29" s="2">
        <v>1</v>
      </c>
      <c r="B29" s="2">
        <v>2</v>
      </c>
      <c r="C29" s="2">
        <v>3</v>
      </c>
      <c r="D29" s="2">
        <f>4</f>
        <v>4</v>
      </c>
      <c r="E29" s="4">
        <v>5</v>
      </c>
      <c r="F29" s="4">
        <v>6</v>
      </c>
      <c r="G29" s="2">
        <v>7</v>
      </c>
      <c r="H29" s="2">
        <v>8</v>
      </c>
      <c r="I29" s="2">
        <v>9</v>
      </c>
      <c r="J29" s="2">
        <v>10</v>
      </c>
      <c r="K29" s="2">
        <v>11</v>
      </c>
      <c r="L29" s="2">
        <v>12</v>
      </c>
      <c r="M29" s="2">
        <v>13</v>
      </c>
      <c r="N29" s="2">
        <v>14</v>
      </c>
      <c r="O29" s="2">
        <v>15</v>
      </c>
      <c r="P29" s="2">
        <v>16</v>
      </c>
      <c r="Q29" s="2">
        <v>17</v>
      </c>
      <c r="R29" s="2">
        <v>18</v>
      </c>
      <c r="S29" s="2">
        <v>18</v>
      </c>
      <c r="T29" s="2">
        <v>19</v>
      </c>
      <c r="U29" s="2">
        <v>20</v>
      </c>
      <c r="V29" s="2">
        <v>21</v>
      </c>
      <c r="W29" s="2">
        <v>22</v>
      </c>
      <c r="X29" s="2">
        <v>23</v>
      </c>
      <c r="Y29" s="2">
        <v>24</v>
      </c>
      <c r="Z29" s="2">
        <v>22</v>
      </c>
      <c r="AA29" s="2">
        <v>23</v>
      </c>
      <c r="AB29" s="2">
        <v>24</v>
      </c>
      <c r="AC29" s="2">
        <v>25</v>
      </c>
      <c r="AD29" s="2">
        <v>26</v>
      </c>
      <c r="AE29" s="2">
        <v>27</v>
      </c>
      <c r="AF29" s="2">
        <v>28</v>
      </c>
      <c r="AG29" s="2">
        <v>29</v>
      </c>
    </row>
    <row r="30" spans="1:33" ht="12.75">
      <c r="A30" s="2">
        <v>1</v>
      </c>
      <c r="B30" s="3" t="s">
        <v>51</v>
      </c>
      <c r="C30" s="2">
        <v>2</v>
      </c>
      <c r="D30" s="4">
        <f>5+5</f>
        <v>10</v>
      </c>
      <c r="E30" s="4">
        <f>SUM(C30,D30)</f>
        <v>12</v>
      </c>
      <c r="F30" s="2">
        <f>8+4</f>
        <v>12</v>
      </c>
      <c r="G30" s="2">
        <f>E30-F30</f>
        <v>0</v>
      </c>
      <c r="H30" s="2">
        <f aca="true" t="shared" si="0" ref="H30:H48">F30</f>
        <v>12</v>
      </c>
      <c r="I30" s="2">
        <f>6+4</f>
        <v>10</v>
      </c>
      <c r="J30" s="57">
        <f>((I30/F30)*100)</f>
        <v>83.33333333333334</v>
      </c>
      <c r="K30" s="2">
        <f>1</f>
        <v>1</v>
      </c>
      <c r="L30" s="57">
        <f>((K30/F30)*100)</f>
        <v>8.333333333333332</v>
      </c>
      <c r="M30" s="2">
        <v>0</v>
      </c>
      <c r="N30" s="2">
        <v>0</v>
      </c>
      <c r="O30" s="2">
        <v>0</v>
      </c>
      <c r="P30" s="2">
        <v>0</v>
      </c>
      <c r="Q30" s="2">
        <v>1</v>
      </c>
      <c r="R30" s="57">
        <f>((Q30/F30)*100)</f>
        <v>8.333333333333332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>
      <c r="A31" s="2"/>
      <c r="B31" s="29" t="s">
        <v>52</v>
      </c>
      <c r="C31" s="2">
        <v>4</v>
      </c>
      <c r="D31" s="4">
        <f>22</f>
        <v>22</v>
      </c>
      <c r="E31" s="4">
        <f>SUM(C31,D31)</f>
        <v>26</v>
      </c>
      <c r="F31" s="2">
        <f>7+19</f>
        <v>26</v>
      </c>
      <c r="G31" s="2">
        <f>E31-F31</f>
        <v>0</v>
      </c>
      <c r="H31" s="2">
        <f t="shared" si="0"/>
        <v>26</v>
      </c>
      <c r="I31" s="2">
        <f>7+18</f>
        <v>25</v>
      </c>
      <c r="J31" s="57">
        <f>((I31/F31)*100)</f>
        <v>96.15384615384616</v>
      </c>
      <c r="K31" s="2">
        <f>0+1</f>
        <v>1</v>
      </c>
      <c r="L31" s="57">
        <f>((K31/F31)*100)</f>
        <v>3.8461538461538463</v>
      </c>
      <c r="M31" s="2">
        <v>0</v>
      </c>
      <c r="N31" s="2">
        <f>((M31/F31)*100)</f>
        <v>0</v>
      </c>
      <c r="O31" s="2">
        <v>0</v>
      </c>
      <c r="P31" s="2">
        <f>((O31/F31)*100)</f>
        <v>0</v>
      </c>
      <c r="Q31" s="2">
        <v>0</v>
      </c>
      <c r="R31" s="2">
        <f>((Q31/F31)*100)</f>
        <v>0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>
      <c r="A32" s="2">
        <v>2</v>
      </c>
      <c r="B32" s="3" t="s">
        <v>45</v>
      </c>
      <c r="C32" s="2">
        <v>10</v>
      </c>
      <c r="D32" s="4">
        <f>9+2</f>
        <v>11</v>
      </c>
      <c r="E32" s="4">
        <f>SUM(C32,D32)</f>
        <v>21</v>
      </c>
      <c r="F32" s="2">
        <f>5+2</f>
        <v>7</v>
      </c>
      <c r="G32" s="2">
        <f aca="true" t="shared" si="1" ref="G32:G65">E32-F32</f>
        <v>14</v>
      </c>
      <c r="H32" s="2">
        <f t="shared" si="0"/>
        <v>7</v>
      </c>
      <c r="I32" s="2">
        <f>3+1</f>
        <v>4</v>
      </c>
      <c r="J32" s="57">
        <f>((I32/F32)*100)</f>
        <v>57.14285714285714</v>
      </c>
      <c r="K32" s="2">
        <f>1</f>
        <v>1</v>
      </c>
      <c r="L32" s="57">
        <f>((K32/F32)*100)</f>
        <v>14.285714285714285</v>
      </c>
      <c r="M32" s="2">
        <f>1+1</f>
        <v>2</v>
      </c>
      <c r="N32" s="2">
        <f>((M32/F32)*100)</f>
        <v>28.57142857142857</v>
      </c>
      <c r="O32" s="2">
        <f>0</f>
        <v>0</v>
      </c>
      <c r="P32" s="2">
        <f>((O32/F32)*100)</f>
        <v>0</v>
      </c>
      <c r="Q32" s="2">
        <v>0</v>
      </c>
      <c r="R32" s="2">
        <f>((Q32/F32)*100)</f>
        <v>0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>
      <c r="A33" s="2">
        <v>3</v>
      </c>
      <c r="B33" s="3" t="s">
        <v>23</v>
      </c>
      <c r="C33" s="2">
        <v>0</v>
      </c>
      <c r="D33" s="4">
        <f>7+5</f>
        <v>12</v>
      </c>
      <c r="E33" s="4">
        <f aca="true" t="shared" si="2" ref="E33:E66">SUM(C33,D33)</f>
        <v>12</v>
      </c>
      <c r="F33" s="2">
        <f>7+3</f>
        <v>10</v>
      </c>
      <c r="G33" s="2">
        <f t="shared" si="1"/>
        <v>2</v>
      </c>
      <c r="H33" s="2">
        <f t="shared" si="0"/>
        <v>10</v>
      </c>
      <c r="I33" s="2">
        <f>5+3</f>
        <v>8</v>
      </c>
      <c r="J33" s="2">
        <f aca="true" t="shared" si="3" ref="J33:J66">((I33/F33)*100)</f>
        <v>80</v>
      </c>
      <c r="K33" s="2">
        <f>2</f>
        <v>2</v>
      </c>
      <c r="L33" s="2">
        <f aca="true" t="shared" si="4" ref="L33:L66">((K33/F33)*100)</f>
        <v>20</v>
      </c>
      <c r="M33" s="2">
        <f>0</f>
        <v>0</v>
      </c>
      <c r="N33" s="2">
        <f aca="true" t="shared" si="5" ref="N33:N66">((M33/F33)*100)</f>
        <v>0</v>
      </c>
      <c r="O33" s="2">
        <f>0</f>
        <v>0</v>
      </c>
      <c r="P33" s="2">
        <f aca="true" t="shared" si="6" ref="P33:P66">((O33/F33)*100)</f>
        <v>0</v>
      </c>
      <c r="Q33" s="2">
        <v>0</v>
      </c>
      <c r="R33" s="2">
        <f aca="true" t="shared" si="7" ref="R33:R66">((Q33/F33)*100)</f>
        <v>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>
      <c r="A34" s="2">
        <v>4</v>
      </c>
      <c r="B34" s="3" t="s">
        <v>24</v>
      </c>
      <c r="C34" s="2">
        <v>3</v>
      </c>
      <c r="D34" s="4">
        <f>14+8</f>
        <v>22</v>
      </c>
      <c r="E34" s="4">
        <f t="shared" si="2"/>
        <v>25</v>
      </c>
      <c r="F34" s="2">
        <f>10+8</f>
        <v>18</v>
      </c>
      <c r="G34" s="2">
        <f t="shared" si="1"/>
        <v>7</v>
      </c>
      <c r="H34" s="2">
        <f t="shared" si="0"/>
        <v>18</v>
      </c>
      <c r="I34" s="2">
        <f>6+5</f>
        <v>11</v>
      </c>
      <c r="J34" s="57">
        <f t="shared" si="3"/>
        <v>61.111111111111114</v>
      </c>
      <c r="K34" s="2">
        <f>3+1</f>
        <v>4</v>
      </c>
      <c r="L34" s="57">
        <f t="shared" si="4"/>
        <v>22.22222222222222</v>
      </c>
      <c r="M34" s="2">
        <f>1</f>
        <v>1</v>
      </c>
      <c r="N34" s="57">
        <f t="shared" si="5"/>
        <v>5.555555555555555</v>
      </c>
      <c r="O34" s="2">
        <f>1</f>
        <v>1</v>
      </c>
      <c r="P34" s="57">
        <f t="shared" si="6"/>
        <v>5.555555555555555</v>
      </c>
      <c r="Q34" s="2">
        <v>1</v>
      </c>
      <c r="R34" s="57">
        <f t="shared" si="7"/>
        <v>5.555555555555555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>
      <c r="A35" s="2">
        <v>5</v>
      </c>
      <c r="B35" s="3" t="s">
        <v>25</v>
      </c>
      <c r="C35" s="2">
        <v>5</v>
      </c>
      <c r="D35" s="4">
        <f>12+8</f>
        <v>20</v>
      </c>
      <c r="E35" s="4">
        <f t="shared" si="2"/>
        <v>25</v>
      </c>
      <c r="F35" s="2">
        <f>13+5</f>
        <v>18</v>
      </c>
      <c r="G35" s="2">
        <f t="shared" si="1"/>
        <v>7</v>
      </c>
      <c r="H35" s="2">
        <f t="shared" si="0"/>
        <v>18</v>
      </c>
      <c r="I35" s="2">
        <f>8+3</f>
        <v>11</v>
      </c>
      <c r="J35" s="57">
        <f t="shared" si="3"/>
        <v>61.111111111111114</v>
      </c>
      <c r="K35" s="2">
        <f>1+1</f>
        <v>2</v>
      </c>
      <c r="L35" s="57">
        <f t="shared" si="4"/>
        <v>11.11111111111111</v>
      </c>
      <c r="M35" s="2">
        <v>2</v>
      </c>
      <c r="N35" s="2">
        <f t="shared" si="5"/>
        <v>11.11111111111111</v>
      </c>
      <c r="O35" s="2">
        <v>0</v>
      </c>
      <c r="P35" s="2">
        <f t="shared" si="6"/>
        <v>0</v>
      </c>
      <c r="Q35" s="2">
        <f>2+1</f>
        <v>3</v>
      </c>
      <c r="R35" s="57">
        <f t="shared" si="7"/>
        <v>16.666666666666664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>
      <c r="A36" s="2">
        <v>6</v>
      </c>
      <c r="B36" s="3" t="s">
        <v>26</v>
      </c>
      <c r="C36" s="2">
        <v>15</v>
      </c>
      <c r="D36" s="4">
        <f>8+5</f>
        <v>13</v>
      </c>
      <c r="E36" s="4">
        <f t="shared" si="2"/>
        <v>28</v>
      </c>
      <c r="F36" s="2">
        <f>9+8</f>
        <v>17</v>
      </c>
      <c r="G36" s="2">
        <f t="shared" si="1"/>
        <v>11</v>
      </c>
      <c r="H36" s="2">
        <f t="shared" si="0"/>
        <v>17</v>
      </c>
      <c r="I36" s="2">
        <f>7+6</f>
        <v>13</v>
      </c>
      <c r="J36" s="57">
        <f>(I36/F36*100)</f>
        <v>76.47058823529412</v>
      </c>
      <c r="K36" s="2">
        <f>1+1</f>
        <v>2</v>
      </c>
      <c r="L36" s="57">
        <f t="shared" si="4"/>
        <v>11.76470588235294</v>
      </c>
      <c r="M36" s="2">
        <f>1</f>
        <v>1</v>
      </c>
      <c r="N36" s="57">
        <f t="shared" si="5"/>
        <v>5.88235294117647</v>
      </c>
      <c r="O36" s="2">
        <f>0</f>
        <v>0</v>
      </c>
      <c r="P36" s="2">
        <f t="shared" si="6"/>
        <v>0</v>
      </c>
      <c r="Q36" s="2">
        <v>1</v>
      </c>
      <c r="R36" s="57">
        <f t="shared" si="7"/>
        <v>5.88235294117647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>
      <c r="A37" s="2">
        <v>7</v>
      </c>
      <c r="B37" s="3" t="s">
        <v>53</v>
      </c>
      <c r="C37" s="2">
        <v>2</v>
      </c>
      <c r="D37" s="4">
        <f>4+5</f>
        <v>9</v>
      </c>
      <c r="E37" s="4">
        <f t="shared" si="2"/>
        <v>11</v>
      </c>
      <c r="F37" s="2">
        <f>6+3</f>
        <v>9</v>
      </c>
      <c r="G37" s="2">
        <f t="shared" si="1"/>
        <v>2</v>
      </c>
      <c r="H37" s="2">
        <f t="shared" si="0"/>
        <v>9</v>
      </c>
      <c r="I37" s="2">
        <f>4+2</f>
        <v>6</v>
      </c>
      <c r="J37" s="57">
        <f t="shared" si="3"/>
        <v>66.66666666666666</v>
      </c>
      <c r="K37" s="2">
        <f>1+1</f>
        <v>2</v>
      </c>
      <c r="L37" s="57">
        <f t="shared" si="4"/>
        <v>22.22222222222222</v>
      </c>
      <c r="M37" s="2">
        <f>0</f>
        <v>0</v>
      </c>
      <c r="N37" s="2">
        <f t="shared" si="5"/>
        <v>0</v>
      </c>
      <c r="O37" s="2">
        <f>0</f>
        <v>0</v>
      </c>
      <c r="P37" s="2">
        <f t="shared" si="6"/>
        <v>0</v>
      </c>
      <c r="Q37" s="2">
        <v>1</v>
      </c>
      <c r="R37" s="57">
        <f t="shared" si="7"/>
        <v>11.11111111111111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>
      <c r="A38" s="2">
        <v>8</v>
      </c>
      <c r="B38" s="3" t="s">
        <v>54</v>
      </c>
      <c r="C38" s="2">
        <v>2</v>
      </c>
      <c r="D38" s="4">
        <f>4+5</f>
        <v>9</v>
      </c>
      <c r="E38" s="4">
        <f t="shared" si="2"/>
        <v>11</v>
      </c>
      <c r="F38" s="2">
        <f>3+6</f>
        <v>9</v>
      </c>
      <c r="G38" s="2">
        <f t="shared" si="1"/>
        <v>2</v>
      </c>
      <c r="H38" s="2">
        <f t="shared" si="0"/>
        <v>9</v>
      </c>
      <c r="I38" s="2">
        <f>3+3</f>
        <v>6</v>
      </c>
      <c r="J38" s="57">
        <f t="shared" si="3"/>
        <v>66.66666666666666</v>
      </c>
      <c r="K38" s="2">
        <f>0+1</f>
        <v>1</v>
      </c>
      <c r="L38" s="57">
        <f t="shared" si="4"/>
        <v>11.11111111111111</v>
      </c>
      <c r="M38" s="2">
        <f>1</f>
        <v>1</v>
      </c>
      <c r="N38" s="2">
        <f t="shared" si="5"/>
        <v>11.11111111111111</v>
      </c>
      <c r="O38" s="2">
        <f>0</f>
        <v>0</v>
      </c>
      <c r="P38" s="2">
        <f t="shared" si="6"/>
        <v>0</v>
      </c>
      <c r="Q38" s="2">
        <f>0+1</f>
        <v>1</v>
      </c>
      <c r="R38" s="57">
        <f t="shared" si="7"/>
        <v>11.11111111111111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>
      <c r="A39" s="2">
        <v>9</v>
      </c>
      <c r="B39" s="3" t="s">
        <v>55</v>
      </c>
      <c r="C39" s="2">
        <v>7</v>
      </c>
      <c r="D39" s="4">
        <f>11+5</f>
        <v>16</v>
      </c>
      <c r="E39" s="4">
        <f t="shared" si="2"/>
        <v>23</v>
      </c>
      <c r="F39" s="2">
        <f>14+7</f>
        <v>21</v>
      </c>
      <c r="G39" s="2">
        <f t="shared" si="1"/>
        <v>2</v>
      </c>
      <c r="H39" s="2">
        <f t="shared" si="0"/>
        <v>21</v>
      </c>
      <c r="I39" s="2">
        <f>11+5</f>
        <v>16</v>
      </c>
      <c r="J39" s="57">
        <f t="shared" si="3"/>
        <v>76.19047619047619</v>
      </c>
      <c r="K39" s="2">
        <f>2+1</f>
        <v>3</v>
      </c>
      <c r="L39" s="57">
        <f t="shared" si="4"/>
        <v>14.285714285714285</v>
      </c>
      <c r="M39" s="2">
        <f>0</f>
        <v>0</v>
      </c>
      <c r="N39" s="2">
        <f t="shared" si="5"/>
        <v>0</v>
      </c>
      <c r="O39" s="2">
        <f>0</f>
        <v>0</v>
      </c>
      <c r="P39" s="2">
        <f t="shared" si="6"/>
        <v>0</v>
      </c>
      <c r="Q39" s="2">
        <f>1+1</f>
        <v>2</v>
      </c>
      <c r="R39" s="57">
        <f t="shared" si="7"/>
        <v>9.523809523809524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2">
        <v>10</v>
      </c>
      <c r="B40" s="3" t="s">
        <v>27</v>
      </c>
      <c r="C40" s="2">
        <v>3</v>
      </c>
      <c r="D40" s="4">
        <f>7+9</f>
        <v>16</v>
      </c>
      <c r="E40" s="4">
        <f t="shared" si="2"/>
        <v>19</v>
      </c>
      <c r="F40" s="2">
        <f>8+4</f>
        <v>12</v>
      </c>
      <c r="G40" s="2">
        <f t="shared" si="1"/>
        <v>7</v>
      </c>
      <c r="H40" s="2">
        <f t="shared" si="0"/>
        <v>12</v>
      </c>
      <c r="I40" s="2">
        <f>4+2</f>
        <v>6</v>
      </c>
      <c r="J40" s="2">
        <f t="shared" si="3"/>
        <v>50</v>
      </c>
      <c r="K40" s="2">
        <f>3+1</f>
        <v>4</v>
      </c>
      <c r="L40" s="57">
        <f t="shared" si="4"/>
        <v>33.33333333333333</v>
      </c>
      <c r="M40" s="2">
        <f>1</f>
        <v>1</v>
      </c>
      <c r="N40" s="57">
        <f t="shared" si="5"/>
        <v>8.333333333333332</v>
      </c>
      <c r="O40" s="2">
        <v>0</v>
      </c>
      <c r="P40" s="2">
        <f t="shared" si="6"/>
        <v>0</v>
      </c>
      <c r="Q40" s="2">
        <v>1</v>
      </c>
      <c r="R40" s="57">
        <f t="shared" si="7"/>
        <v>8.333333333333332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4">
        <v>11</v>
      </c>
      <c r="B41" s="1" t="s">
        <v>28</v>
      </c>
      <c r="C41" s="2">
        <v>0</v>
      </c>
      <c r="D41" s="4">
        <f>11+7</f>
        <v>18</v>
      </c>
      <c r="E41" s="4">
        <f t="shared" si="2"/>
        <v>18</v>
      </c>
      <c r="F41" s="2">
        <f>11+6</f>
        <v>17</v>
      </c>
      <c r="G41" s="2">
        <f t="shared" si="1"/>
        <v>1</v>
      </c>
      <c r="H41" s="2">
        <f t="shared" si="0"/>
        <v>17</v>
      </c>
      <c r="I41" s="2">
        <f>8+4</f>
        <v>12</v>
      </c>
      <c r="J41" s="57">
        <f t="shared" si="3"/>
        <v>70.58823529411765</v>
      </c>
      <c r="K41" s="2">
        <f>0+1</f>
        <v>1</v>
      </c>
      <c r="L41" s="57">
        <f t="shared" si="4"/>
        <v>5.88235294117647</v>
      </c>
      <c r="M41" s="2">
        <f>0</f>
        <v>0</v>
      </c>
      <c r="N41" s="2">
        <f t="shared" si="5"/>
        <v>0</v>
      </c>
      <c r="O41" s="2">
        <v>1</v>
      </c>
      <c r="P41" s="57">
        <f t="shared" si="6"/>
        <v>5.88235294117647</v>
      </c>
      <c r="Q41" s="2">
        <f>2+1</f>
        <v>3</v>
      </c>
      <c r="R41" s="57">
        <f t="shared" si="7"/>
        <v>17.647058823529413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4">
        <v>12</v>
      </c>
      <c r="B42" s="1" t="s">
        <v>29</v>
      </c>
      <c r="C42" s="2">
        <v>10</v>
      </c>
      <c r="D42" s="4">
        <f>7+10</f>
        <v>17</v>
      </c>
      <c r="E42" s="4">
        <f t="shared" si="2"/>
        <v>27</v>
      </c>
      <c r="F42" s="2">
        <f>6+20</f>
        <v>26</v>
      </c>
      <c r="G42" s="2">
        <f t="shared" si="1"/>
        <v>1</v>
      </c>
      <c r="H42" s="2">
        <f t="shared" si="0"/>
        <v>26</v>
      </c>
      <c r="I42" s="2">
        <f>4+13</f>
        <v>17</v>
      </c>
      <c r="J42" s="57">
        <f t="shared" si="3"/>
        <v>65.38461538461539</v>
      </c>
      <c r="K42" s="2">
        <f>2+5</f>
        <v>7</v>
      </c>
      <c r="L42" s="57">
        <f t="shared" si="4"/>
        <v>26.923076923076923</v>
      </c>
      <c r="M42" s="2">
        <f>1</f>
        <v>1</v>
      </c>
      <c r="N42" s="57">
        <f t="shared" si="5"/>
        <v>3.8461538461538463</v>
      </c>
      <c r="O42" s="2">
        <v>0</v>
      </c>
      <c r="P42" s="2">
        <f t="shared" si="6"/>
        <v>0</v>
      </c>
      <c r="Q42" s="2">
        <f>0+1</f>
        <v>1</v>
      </c>
      <c r="R42" s="57">
        <f t="shared" si="7"/>
        <v>3.8461538461538463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4">
        <v>13</v>
      </c>
      <c r="B43" s="1" t="s">
        <v>30</v>
      </c>
      <c r="C43" s="2">
        <v>8</v>
      </c>
      <c r="D43" s="4">
        <f>7+3</f>
        <v>10</v>
      </c>
      <c r="E43" s="4">
        <f t="shared" si="2"/>
        <v>18</v>
      </c>
      <c r="F43" s="2">
        <f>5+6</f>
        <v>11</v>
      </c>
      <c r="G43" s="2">
        <f t="shared" si="1"/>
        <v>7</v>
      </c>
      <c r="H43" s="2">
        <f t="shared" si="0"/>
        <v>11</v>
      </c>
      <c r="I43" s="2">
        <f>3+1</f>
        <v>4</v>
      </c>
      <c r="J43" s="57">
        <f t="shared" si="3"/>
        <v>36.36363636363637</v>
      </c>
      <c r="K43" s="2">
        <f>1+4</f>
        <v>5</v>
      </c>
      <c r="L43" s="57">
        <f t="shared" si="4"/>
        <v>45.45454545454545</v>
      </c>
      <c r="M43" s="2">
        <v>1</v>
      </c>
      <c r="N43" s="57">
        <f t="shared" si="5"/>
        <v>9.090909090909092</v>
      </c>
      <c r="O43" s="2">
        <v>0</v>
      </c>
      <c r="P43" s="2">
        <f t="shared" si="6"/>
        <v>0</v>
      </c>
      <c r="Q43" s="2">
        <f>0+1</f>
        <v>1</v>
      </c>
      <c r="R43" s="57">
        <f t="shared" si="7"/>
        <v>9.090909090909092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4">
        <v>14</v>
      </c>
      <c r="B44" s="1" t="s">
        <v>31</v>
      </c>
      <c r="C44" s="2">
        <v>5</v>
      </c>
      <c r="D44" s="4">
        <f>3+2</f>
        <v>5</v>
      </c>
      <c r="E44" s="4">
        <f t="shared" si="2"/>
        <v>10</v>
      </c>
      <c r="F44" s="2">
        <f>2+4</f>
        <v>6</v>
      </c>
      <c r="G44" s="2">
        <f t="shared" si="1"/>
        <v>4</v>
      </c>
      <c r="H44" s="2">
        <f t="shared" si="0"/>
        <v>6</v>
      </c>
      <c r="I44" s="2">
        <f>1+4</f>
        <v>5</v>
      </c>
      <c r="J44" s="57">
        <f t="shared" si="3"/>
        <v>83.33333333333334</v>
      </c>
      <c r="K44" s="2">
        <f>1</f>
        <v>1</v>
      </c>
      <c r="L44" s="57">
        <f t="shared" si="4"/>
        <v>16.666666666666664</v>
      </c>
      <c r="M44" s="2">
        <f>0</f>
        <v>0</v>
      </c>
      <c r="N44" s="2">
        <f t="shared" si="5"/>
        <v>0</v>
      </c>
      <c r="O44" s="2">
        <v>0</v>
      </c>
      <c r="P44" s="2">
        <f t="shared" si="6"/>
        <v>0</v>
      </c>
      <c r="Q44" s="2">
        <v>0</v>
      </c>
      <c r="R44" s="2">
        <f t="shared" si="7"/>
        <v>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4"/>
      <c r="B45" s="30" t="s">
        <v>49</v>
      </c>
      <c r="C45" s="2">
        <v>7</v>
      </c>
      <c r="D45" s="4">
        <f>15</f>
        <v>15</v>
      </c>
      <c r="E45" s="4">
        <f t="shared" si="2"/>
        <v>22</v>
      </c>
      <c r="F45" s="2">
        <f>1+21</f>
        <v>22</v>
      </c>
      <c r="G45" s="2">
        <f t="shared" si="1"/>
        <v>0</v>
      </c>
      <c r="H45" s="2">
        <f t="shared" si="0"/>
        <v>22</v>
      </c>
      <c r="I45" s="2">
        <f>1+21</f>
        <v>22</v>
      </c>
      <c r="J45" s="2">
        <f t="shared" si="3"/>
        <v>100</v>
      </c>
      <c r="K45" s="2">
        <f>0</f>
        <v>0</v>
      </c>
      <c r="L45" s="2">
        <f t="shared" si="4"/>
        <v>0</v>
      </c>
      <c r="M45" s="2">
        <f>0</f>
        <v>0</v>
      </c>
      <c r="N45" s="2">
        <f t="shared" si="5"/>
        <v>0</v>
      </c>
      <c r="O45" s="2">
        <v>0</v>
      </c>
      <c r="P45" s="2">
        <f t="shared" si="6"/>
        <v>0</v>
      </c>
      <c r="Q45" s="2">
        <v>0</v>
      </c>
      <c r="R45" s="2">
        <f t="shared" si="7"/>
        <v>0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4">
        <v>15</v>
      </c>
      <c r="B46" s="30" t="s">
        <v>56</v>
      </c>
      <c r="C46" s="2">
        <v>0</v>
      </c>
      <c r="D46" s="4">
        <f>4</f>
        <v>4</v>
      </c>
      <c r="E46" s="4">
        <v>4</v>
      </c>
      <c r="F46" s="2">
        <f>1</f>
        <v>1</v>
      </c>
      <c r="G46" s="2">
        <v>3</v>
      </c>
      <c r="H46" s="2">
        <v>1</v>
      </c>
      <c r="I46" s="2">
        <f>1</f>
        <v>1</v>
      </c>
      <c r="J46" s="2">
        <f>((I46/F46)*100)</f>
        <v>100</v>
      </c>
      <c r="K46" s="2">
        <f>0</f>
        <v>0</v>
      </c>
      <c r="L46" s="2">
        <v>0</v>
      </c>
      <c r="M46" s="2">
        <f>0</f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4">
        <v>16</v>
      </c>
      <c r="B47" s="1" t="s">
        <v>32</v>
      </c>
      <c r="C47" s="2">
        <v>11</v>
      </c>
      <c r="D47" s="4">
        <f>20+10</f>
        <v>30</v>
      </c>
      <c r="E47" s="4">
        <f t="shared" si="2"/>
        <v>41</v>
      </c>
      <c r="F47" s="2">
        <f>18+11</f>
        <v>29</v>
      </c>
      <c r="G47" s="2">
        <f t="shared" si="1"/>
        <v>12</v>
      </c>
      <c r="H47" s="2">
        <f t="shared" si="0"/>
        <v>29</v>
      </c>
      <c r="I47" s="2">
        <f>13+7</f>
        <v>20</v>
      </c>
      <c r="J47" s="57">
        <f t="shared" si="3"/>
        <v>68.96551724137932</v>
      </c>
      <c r="K47" s="2">
        <f>2+3</f>
        <v>5</v>
      </c>
      <c r="L47" s="57">
        <f t="shared" si="4"/>
        <v>17.24137931034483</v>
      </c>
      <c r="M47" s="2">
        <f>0</f>
        <v>0</v>
      </c>
      <c r="N47" s="2">
        <f t="shared" si="5"/>
        <v>0</v>
      </c>
      <c r="O47" s="2">
        <f>1+1</f>
        <v>2</v>
      </c>
      <c r="P47" s="57">
        <f t="shared" si="6"/>
        <v>6.896551724137931</v>
      </c>
      <c r="Q47" s="2">
        <v>2</v>
      </c>
      <c r="R47" s="57">
        <f t="shared" si="7"/>
        <v>6.896551724137931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4">
        <v>17</v>
      </c>
      <c r="B48" s="1" t="s">
        <v>33</v>
      </c>
      <c r="C48" s="2">
        <v>2</v>
      </c>
      <c r="D48" s="4">
        <f>3+3</f>
        <v>6</v>
      </c>
      <c r="E48" s="4">
        <f t="shared" si="2"/>
        <v>8</v>
      </c>
      <c r="F48" s="2">
        <f>1+3</f>
        <v>4</v>
      </c>
      <c r="G48" s="2">
        <f t="shared" si="1"/>
        <v>4</v>
      </c>
      <c r="H48" s="2">
        <f t="shared" si="0"/>
        <v>4</v>
      </c>
      <c r="I48" s="2">
        <f>0+2</f>
        <v>2</v>
      </c>
      <c r="J48" s="2">
        <f t="shared" si="3"/>
        <v>50</v>
      </c>
      <c r="K48" s="2">
        <f>1</f>
        <v>1</v>
      </c>
      <c r="L48" s="2">
        <f t="shared" si="4"/>
        <v>25</v>
      </c>
      <c r="M48" s="2">
        <f>0</f>
        <v>0</v>
      </c>
      <c r="N48" s="2">
        <f t="shared" si="5"/>
        <v>0</v>
      </c>
      <c r="O48" s="2">
        <v>0</v>
      </c>
      <c r="P48" s="2">
        <f t="shared" si="6"/>
        <v>0</v>
      </c>
      <c r="Q48" s="2">
        <f>0+1</f>
        <v>1</v>
      </c>
      <c r="R48" s="2">
        <f t="shared" si="7"/>
        <v>25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 customHeight="1" hidden="1">
      <c r="A49" s="4"/>
      <c r="B49" s="1"/>
      <c r="C49" s="2"/>
      <c r="D49" s="4"/>
      <c r="E49" s="4">
        <f t="shared" si="2"/>
        <v>0</v>
      </c>
      <c r="F49" s="2">
        <f>H49</f>
        <v>7</v>
      </c>
      <c r="G49" s="2">
        <f t="shared" si="1"/>
        <v>-7</v>
      </c>
      <c r="H49" s="2">
        <f>SUM(I49,K49,M49,O49,Q49)</f>
        <v>7</v>
      </c>
      <c r="I49" s="2">
        <v>7</v>
      </c>
      <c r="J49" s="2">
        <f t="shared" si="3"/>
        <v>100</v>
      </c>
      <c r="K49" s="2"/>
      <c r="L49" s="2">
        <f t="shared" si="4"/>
        <v>0</v>
      </c>
      <c r="M49" s="2">
        <v>0</v>
      </c>
      <c r="N49" s="2">
        <f t="shared" si="5"/>
        <v>0</v>
      </c>
      <c r="O49" s="2">
        <v>0</v>
      </c>
      <c r="P49" s="2">
        <f t="shared" si="6"/>
        <v>0</v>
      </c>
      <c r="Q49" s="2"/>
      <c r="R49" s="2">
        <f t="shared" si="7"/>
        <v>0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 customHeight="1" hidden="1">
      <c r="A50" s="4"/>
      <c r="B50" s="1"/>
      <c r="C50" s="2"/>
      <c r="D50" s="4"/>
      <c r="E50" s="4">
        <f t="shared" si="2"/>
        <v>0</v>
      </c>
      <c r="F50" s="2">
        <f>H50</f>
        <v>0</v>
      </c>
      <c r="G50" s="2">
        <f t="shared" si="1"/>
        <v>0</v>
      </c>
      <c r="H50" s="2">
        <f>SUM(I50,K50,M50,O50,Q50)</f>
        <v>0</v>
      </c>
      <c r="I50" s="2"/>
      <c r="J50" s="2" t="e">
        <f t="shared" si="3"/>
        <v>#DIV/0!</v>
      </c>
      <c r="K50" s="2"/>
      <c r="L50" s="2" t="e">
        <f t="shared" si="4"/>
        <v>#DIV/0!</v>
      </c>
      <c r="M50" s="2">
        <v>0</v>
      </c>
      <c r="N50" s="2" t="e">
        <f t="shared" si="5"/>
        <v>#DIV/0!</v>
      </c>
      <c r="O50" s="2">
        <v>0</v>
      </c>
      <c r="P50" s="2" t="e">
        <f t="shared" si="6"/>
        <v>#DIV/0!</v>
      </c>
      <c r="Q50" s="2"/>
      <c r="R50" s="2" t="e">
        <f t="shared" si="7"/>
        <v>#DIV/0!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4">
        <v>18</v>
      </c>
      <c r="B51" s="1" t="s">
        <v>34</v>
      </c>
      <c r="C51" s="2">
        <v>3</v>
      </c>
      <c r="D51" s="4">
        <f>14+7</f>
        <v>21</v>
      </c>
      <c r="E51" s="4">
        <f t="shared" si="2"/>
        <v>24</v>
      </c>
      <c r="F51" s="2">
        <f>10+4</f>
        <v>14</v>
      </c>
      <c r="G51" s="2">
        <f t="shared" si="1"/>
        <v>10</v>
      </c>
      <c r="H51" s="2">
        <f aca="true" t="shared" si="8" ref="H51:H59">F51</f>
        <v>14</v>
      </c>
      <c r="I51" s="2">
        <f>4+3</f>
        <v>7</v>
      </c>
      <c r="J51" s="2">
        <f t="shared" si="3"/>
        <v>50</v>
      </c>
      <c r="K51" s="2">
        <f>6+1</f>
        <v>7</v>
      </c>
      <c r="L51" s="2">
        <f t="shared" si="4"/>
        <v>50</v>
      </c>
      <c r="M51" s="2">
        <f>0</f>
        <v>0</v>
      </c>
      <c r="N51" s="2">
        <f t="shared" si="5"/>
        <v>0</v>
      </c>
      <c r="O51" s="2">
        <v>0</v>
      </c>
      <c r="P51" s="2">
        <f t="shared" si="6"/>
        <v>0</v>
      </c>
      <c r="Q51" s="2">
        <v>0</v>
      </c>
      <c r="R51" s="2">
        <f t="shared" si="7"/>
        <v>0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4">
        <v>19</v>
      </c>
      <c r="B52" s="1" t="s">
        <v>35</v>
      </c>
      <c r="C52" s="2">
        <v>0</v>
      </c>
      <c r="D52" s="4">
        <f>13+17</f>
        <v>30</v>
      </c>
      <c r="E52" s="4">
        <f t="shared" si="2"/>
        <v>30</v>
      </c>
      <c r="F52" s="2">
        <f>10+9</f>
        <v>19</v>
      </c>
      <c r="G52" s="2">
        <f t="shared" si="1"/>
        <v>11</v>
      </c>
      <c r="H52" s="2">
        <f t="shared" si="8"/>
        <v>19</v>
      </c>
      <c r="I52" s="2">
        <f>8+6</f>
        <v>14</v>
      </c>
      <c r="J52" s="57">
        <f t="shared" si="3"/>
        <v>73.68421052631578</v>
      </c>
      <c r="K52" s="2">
        <f>1+3</f>
        <v>4</v>
      </c>
      <c r="L52" s="57">
        <f t="shared" si="4"/>
        <v>21.052631578947366</v>
      </c>
      <c r="M52" s="2">
        <f>0</f>
        <v>0</v>
      </c>
      <c r="N52" s="2">
        <f t="shared" si="5"/>
        <v>0</v>
      </c>
      <c r="O52" s="2">
        <v>1</v>
      </c>
      <c r="P52" s="57">
        <f t="shared" si="6"/>
        <v>5.263157894736842</v>
      </c>
      <c r="Q52" s="2">
        <v>0</v>
      </c>
      <c r="R52" s="2">
        <f t="shared" si="7"/>
        <v>0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4">
        <v>20</v>
      </c>
      <c r="B53" s="1" t="s">
        <v>36</v>
      </c>
      <c r="C53" s="2">
        <v>3</v>
      </c>
      <c r="D53" s="4">
        <f>4+6</f>
        <v>10</v>
      </c>
      <c r="E53" s="4">
        <f t="shared" si="2"/>
        <v>13</v>
      </c>
      <c r="F53" s="2">
        <f>4+6</f>
        <v>10</v>
      </c>
      <c r="G53" s="2">
        <f t="shared" si="1"/>
        <v>3</v>
      </c>
      <c r="H53" s="2">
        <f t="shared" si="8"/>
        <v>10</v>
      </c>
      <c r="I53" s="2">
        <f>2+2</f>
        <v>4</v>
      </c>
      <c r="J53" s="2">
        <f t="shared" si="3"/>
        <v>40</v>
      </c>
      <c r="K53" s="2">
        <f>0+1</f>
        <v>1</v>
      </c>
      <c r="L53" s="2">
        <f t="shared" si="4"/>
        <v>10</v>
      </c>
      <c r="M53" s="2">
        <v>1</v>
      </c>
      <c r="N53" s="2">
        <f t="shared" si="5"/>
        <v>10</v>
      </c>
      <c r="O53" s="2">
        <v>0</v>
      </c>
      <c r="P53" s="2">
        <f t="shared" si="6"/>
        <v>0</v>
      </c>
      <c r="Q53" s="2">
        <f>1+3</f>
        <v>4</v>
      </c>
      <c r="R53" s="2">
        <f t="shared" si="7"/>
        <v>40</v>
      </c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ht="12.75">
      <c r="A54" s="4">
        <v>21</v>
      </c>
      <c r="B54" s="1" t="s">
        <v>37</v>
      </c>
      <c r="C54" s="2">
        <v>2</v>
      </c>
      <c r="D54" s="4">
        <f>8+10</f>
        <v>18</v>
      </c>
      <c r="E54" s="4">
        <f t="shared" si="2"/>
        <v>20</v>
      </c>
      <c r="F54" s="2">
        <f>6+7</f>
        <v>13</v>
      </c>
      <c r="G54" s="2">
        <f t="shared" si="1"/>
        <v>7</v>
      </c>
      <c r="H54" s="2">
        <f t="shared" si="8"/>
        <v>13</v>
      </c>
      <c r="I54" s="2">
        <f>4+3</f>
        <v>7</v>
      </c>
      <c r="J54" s="57">
        <f t="shared" si="3"/>
        <v>53.84615384615385</v>
      </c>
      <c r="K54" s="2">
        <f>2+2</f>
        <v>4</v>
      </c>
      <c r="L54" s="57">
        <f t="shared" si="4"/>
        <v>30.76923076923077</v>
      </c>
      <c r="M54" s="2">
        <f>0</f>
        <v>0</v>
      </c>
      <c r="N54" s="2">
        <f t="shared" si="5"/>
        <v>0</v>
      </c>
      <c r="O54" s="2">
        <v>0</v>
      </c>
      <c r="P54" s="2">
        <f t="shared" si="6"/>
        <v>0</v>
      </c>
      <c r="Q54" s="2">
        <f>0+2</f>
        <v>2</v>
      </c>
      <c r="R54" s="2">
        <f t="shared" si="7"/>
        <v>15.384615384615385</v>
      </c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ht="12.75">
      <c r="A55" s="4">
        <v>22</v>
      </c>
      <c r="B55" s="1"/>
      <c r="C55" s="2"/>
      <c r="D55" s="4"/>
      <c r="E55" s="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 ht="12.75">
      <c r="A56" s="4">
        <v>23</v>
      </c>
      <c r="B56" s="1" t="s">
        <v>57</v>
      </c>
      <c r="C56" s="2">
        <v>3</v>
      </c>
      <c r="D56" s="4">
        <f>10+7</f>
        <v>17</v>
      </c>
      <c r="E56" s="4">
        <f t="shared" si="2"/>
        <v>20</v>
      </c>
      <c r="F56" s="2">
        <f>9+10</f>
        <v>19</v>
      </c>
      <c r="G56" s="2">
        <f t="shared" si="1"/>
        <v>1</v>
      </c>
      <c r="H56" s="2">
        <f t="shared" si="8"/>
        <v>19</v>
      </c>
      <c r="I56" s="2">
        <f>8+7</f>
        <v>15</v>
      </c>
      <c r="J56" s="57">
        <f>(I56/F56*100)</f>
        <v>78.94736842105263</v>
      </c>
      <c r="K56" s="2">
        <f>1+3</f>
        <v>4</v>
      </c>
      <c r="L56" s="57">
        <f>(K56/F56*100)</f>
        <v>21.052631578947366</v>
      </c>
      <c r="M56" s="2">
        <f>0</f>
        <v>0</v>
      </c>
      <c r="N56" s="2">
        <f>(M56/F56*100)</f>
        <v>0</v>
      </c>
      <c r="O56" s="2">
        <v>0</v>
      </c>
      <c r="P56" s="2">
        <v>0</v>
      </c>
      <c r="Q56" s="2">
        <v>0</v>
      </c>
      <c r="R56" s="2">
        <f>(Q56/F56*100)</f>
        <v>0</v>
      </c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ht="12.75">
      <c r="A57" s="4"/>
      <c r="B57" s="1" t="s">
        <v>50</v>
      </c>
      <c r="C57" s="2">
        <v>0</v>
      </c>
      <c r="D57" s="4">
        <f>37+10</f>
        <v>47</v>
      </c>
      <c r="E57" s="4">
        <f t="shared" si="2"/>
        <v>47</v>
      </c>
      <c r="F57" s="2">
        <f>36</f>
        <v>36</v>
      </c>
      <c r="G57" s="2">
        <f t="shared" si="1"/>
        <v>11</v>
      </c>
      <c r="H57" s="2">
        <f t="shared" si="8"/>
        <v>36</v>
      </c>
      <c r="I57" s="2">
        <f>32+0</f>
        <v>32</v>
      </c>
      <c r="J57" s="57">
        <f>((I57/F57)*100)</f>
        <v>88.88888888888889</v>
      </c>
      <c r="K57" s="2">
        <f>4</f>
        <v>4</v>
      </c>
      <c r="L57" s="57">
        <f>((K57/F57)*100)</f>
        <v>11.11111111111111</v>
      </c>
      <c r="M57" s="2">
        <f>0</f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ht="12.75">
      <c r="A58" s="4">
        <v>24</v>
      </c>
      <c r="B58" s="1" t="s">
        <v>38</v>
      </c>
      <c r="C58" s="2">
        <v>2</v>
      </c>
      <c r="D58" s="4">
        <f>10+7</f>
        <v>17</v>
      </c>
      <c r="E58" s="4">
        <f t="shared" si="2"/>
        <v>19</v>
      </c>
      <c r="F58" s="2">
        <f>11+6</f>
        <v>17</v>
      </c>
      <c r="G58" s="2">
        <f t="shared" si="1"/>
        <v>2</v>
      </c>
      <c r="H58" s="2">
        <f t="shared" si="8"/>
        <v>17</v>
      </c>
      <c r="I58" s="2">
        <f>7+5</f>
        <v>12</v>
      </c>
      <c r="J58" s="57">
        <f t="shared" si="3"/>
        <v>70.58823529411765</v>
      </c>
      <c r="K58" s="2">
        <f>2</f>
        <v>2</v>
      </c>
      <c r="L58" s="57">
        <f t="shared" si="4"/>
        <v>11.76470588235294</v>
      </c>
      <c r="M58" s="2">
        <f>0</f>
        <v>0</v>
      </c>
      <c r="N58" s="2">
        <f t="shared" si="5"/>
        <v>0</v>
      </c>
      <c r="O58" s="2">
        <v>0</v>
      </c>
      <c r="P58" s="2">
        <f t="shared" si="6"/>
        <v>0</v>
      </c>
      <c r="Q58" s="2">
        <f>2+1</f>
        <v>3</v>
      </c>
      <c r="R58" s="2">
        <f t="shared" si="7"/>
        <v>17.647058823529413</v>
      </c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 ht="12.75">
      <c r="A59" s="4">
        <v>25</v>
      </c>
      <c r="B59" s="1" t="s">
        <v>39</v>
      </c>
      <c r="C59" s="2">
        <v>3</v>
      </c>
      <c r="D59" s="4">
        <f>6+1+1</f>
        <v>8</v>
      </c>
      <c r="E59" s="4">
        <f t="shared" si="2"/>
        <v>11</v>
      </c>
      <c r="F59" s="2">
        <f>5+4</f>
        <v>9</v>
      </c>
      <c r="G59" s="2">
        <f t="shared" si="1"/>
        <v>2</v>
      </c>
      <c r="H59" s="2">
        <f t="shared" si="8"/>
        <v>9</v>
      </c>
      <c r="I59" s="2">
        <f>4+2</f>
        <v>6</v>
      </c>
      <c r="J59" s="57">
        <f t="shared" si="3"/>
        <v>66.66666666666666</v>
      </c>
      <c r="K59" s="2">
        <f>1+1</f>
        <v>2</v>
      </c>
      <c r="L59" s="57">
        <f t="shared" si="4"/>
        <v>22.22222222222222</v>
      </c>
      <c r="M59" s="2">
        <f>1</f>
        <v>1</v>
      </c>
      <c r="N59" s="2">
        <f t="shared" si="5"/>
        <v>11.11111111111111</v>
      </c>
      <c r="O59" s="2">
        <v>0</v>
      </c>
      <c r="P59" s="2">
        <f t="shared" si="6"/>
        <v>0</v>
      </c>
      <c r="Q59" s="2">
        <v>0</v>
      </c>
      <c r="R59" s="2">
        <f t="shared" si="7"/>
        <v>0</v>
      </c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 ht="12.75" customHeight="1" hidden="1">
      <c r="A60" s="4">
        <v>26</v>
      </c>
      <c r="B60" s="1"/>
      <c r="C60" s="2"/>
      <c r="D60" s="4"/>
      <c r="E60" s="4">
        <f t="shared" si="2"/>
        <v>0</v>
      </c>
      <c r="F60" s="2">
        <f>H60</f>
        <v>37</v>
      </c>
      <c r="G60" s="2">
        <f t="shared" si="1"/>
        <v>-37</v>
      </c>
      <c r="H60" s="2">
        <f>SUM(I60,K60,M60,O60,Q60)</f>
        <v>37</v>
      </c>
      <c r="I60" s="2">
        <v>37</v>
      </c>
      <c r="J60" s="2">
        <f t="shared" si="3"/>
        <v>100</v>
      </c>
      <c r="K60" s="2"/>
      <c r="L60" s="2">
        <f t="shared" si="4"/>
        <v>0</v>
      </c>
      <c r="M60" s="2">
        <v>0</v>
      </c>
      <c r="N60" s="2">
        <f t="shared" si="5"/>
        <v>0</v>
      </c>
      <c r="O60" s="2">
        <v>0</v>
      </c>
      <c r="P60" s="2">
        <f t="shared" si="6"/>
        <v>0</v>
      </c>
      <c r="Q60" s="2"/>
      <c r="R60" s="2">
        <f t="shared" si="7"/>
        <v>0</v>
      </c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 ht="12.75">
      <c r="A61" s="4">
        <v>26</v>
      </c>
      <c r="B61" s="1" t="s">
        <v>40</v>
      </c>
      <c r="C61" s="2">
        <v>26</v>
      </c>
      <c r="D61" s="4">
        <f>11+11</f>
        <v>22</v>
      </c>
      <c r="E61" s="4">
        <f t="shared" si="2"/>
        <v>48</v>
      </c>
      <c r="F61" s="2">
        <f>14+25</f>
        <v>39</v>
      </c>
      <c r="G61" s="2">
        <f t="shared" si="1"/>
        <v>9</v>
      </c>
      <c r="H61" s="2">
        <f>F61</f>
        <v>39</v>
      </c>
      <c r="I61" s="2">
        <f>13+15</f>
        <v>28</v>
      </c>
      <c r="J61" s="57">
        <f t="shared" si="3"/>
        <v>71.7948717948718</v>
      </c>
      <c r="K61" s="2">
        <f>1+7</f>
        <v>8</v>
      </c>
      <c r="L61" s="57">
        <f t="shared" si="4"/>
        <v>20.51282051282051</v>
      </c>
      <c r="M61" s="2">
        <f>1</f>
        <v>1</v>
      </c>
      <c r="N61" s="57">
        <f t="shared" si="5"/>
        <v>2.564102564102564</v>
      </c>
      <c r="O61" s="2">
        <v>0</v>
      </c>
      <c r="P61" s="2">
        <f t="shared" si="6"/>
        <v>0</v>
      </c>
      <c r="Q61" s="2">
        <f>0+2</f>
        <v>2</v>
      </c>
      <c r="R61" s="57">
        <f t="shared" si="7"/>
        <v>5.128205128205128</v>
      </c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s="5" customFormat="1" ht="11.25">
      <c r="A62" s="4">
        <v>27</v>
      </c>
      <c r="B62" s="1" t="s">
        <v>58</v>
      </c>
      <c r="C62" s="2">
        <v>1</v>
      </c>
      <c r="D62" s="4">
        <f>0</f>
        <v>0</v>
      </c>
      <c r="E62" s="4">
        <f t="shared" si="2"/>
        <v>1</v>
      </c>
      <c r="F62" s="2">
        <f>1+0</f>
        <v>1</v>
      </c>
      <c r="G62" s="2">
        <f t="shared" si="1"/>
        <v>0</v>
      </c>
      <c r="H62" s="2">
        <f>F62</f>
        <v>1</v>
      </c>
      <c r="I62" s="2">
        <f>0</f>
        <v>0</v>
      </c>
      <c r="J62" s="2">
        <v>0</v>
      </c>
      <c r="K62" s="2">
        <f>0+1</f>
        <v>1</v>
      </c>
      <c r="L62" s="2">
        <f>((K62/F62)*100)</f>
        <v>100</v>
      </c>
      <c r="M62" s="2">
        <f>0</f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2.75" customHeight="1" hidden="1">
      <c r="A63" s="4">
        <v>28</v>
      </c>
      <c r="B63" s="1" t="s">
        <v>41</v>
      </c>
      <c r="C63" s="2"/>
      <c r="D63" s="4"/>
      <c r="E63" s="4">
        <f t="shared" si="2"/>
        <v>0</v>
      </c>
      <c r="F63" s="2">
        <f>H63</f>
        <v>0</v>
      </c>
      <c r="G63" s="2">
        <f t="shared" si="1"/>
        <v>0</v>
      </c>
      <c r="H63" s="2">
        <f>SUM(I63,K63,M63,O63,Q63)</f>
        <v>0</v>
      </c>
      <c r="I63" s="2">
        <v>0</v>
      </c>
      <c r="J63" s="2" t="e">
        <f t="shared" si="3"/>
        <v>#DIV/0!</v>
      </c>
      <c r="K63" s="2"/>
      <c r="L63" s="2" t="e">
        <f t="shared" si="4"/>
        <v>#DIV/0!</v>
      </c>
      <c r="M63" s="2">
        <v>0</v>
      </c>
      <c r="N63" s="2" t="e">
        <f t="shared" si="5"/>
        <v>#DIV/0!</v>
      </c>
      <c r="O63" s="2">
        <v>0</v>
      </c>
      <c r="P63" s="2" t="e">
        <f t="shared" si="6"/>
        <v>#DIV/0!</v>
      </c>
      <c r="Q63" s="2"/>
      <c r="R63" s="2" t="e">
        <f t="shared" si="7"/>
        <v>#DIV/0!</v>
      </c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 ht="12.75">
      <c r="A64" s="4">
        <v>28</v>
      </c>
      <c r="B64" s="1" t="s">
        <v>44</v>
      </c>
      <c r="C64" s="2">
        <v>1</v>
      </c>
      <c r="D64" s="4">
        <f>0</f>
        <v>0</v>
      </c>
      <c r="E64" s="4">
        <f t="shared" si="2"/>
        <v>1</v>
      </c>
      <c r="F64" s="2">
        <f>1+0</f>
        <v>1</v>
      </c>
      <c r="G64" s="2">
        <f t="shared" si="1"/>
        <v>0</v>
      </c>
      <c r="H64" s="2">
        <f>F64</f>
        <v>1</v>
      </c>
      <c r="I64" s="2">
        <f>0</f>
        <v>0</v>
      </c>
      <c r="J64" s="2">
        <v>0</v>
      </c>
      <c r="K64" s="2">
        <f>0+1</f>
        <v>1</v>
      </c>
      <c r="L64" s="2">
        <f>((K64/F64)*100)</f>
        <v>100</v>
      </c>
      <c r="M64" s="2">
        <f>0</f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</row>
    <row r="65" spans="1:18" ht="12.75">
      <c r="A65" s="4">
        <v>29</v>
      </c>
      <c r="B65" s="1" t="s">
        <v>42</v>
      </c>
      <c r="C65" s="2">
        <v>3</v>
      </c>
      <c r="D65" s="4">
        <f>2+4</f>
        <v>6</v>
      </c>
      <c r="E65" s="4">
        <f t="shared" si="2"/>
        <v>9</v>
      </c>
      <c r="F65" s="2">
        <f>3+2</f>
        <v>5</v>
      </c>
      <c r="G65" s="2">
        <f t="shared" si="1"/>
        <v>4</v>
      </c>
      <c r="H65" s="2">
        <f>F65</f>
        <v>5</v>
      </c>
      <c r="I65" s="2">
        <f>2+3</f>
        <v>5</v>
      </c>
      <c r="J65" s="2">
        <f t="shared" si="3"/>
        <v>100</v>
      </c>
      <c r="K65" s="2">
        <f>0</f>
        <v>0</v>
      </c>
      <c r="L65" s="2">
        <f t="shared" si="4"/>
        <v>0</v>
      </c>
      <c r="M65" s="2">
        <f>0</f>
        <v>0</v>
      </c>
      <c r="N65" s="2">
        <f t="shared" si="5"/>
        <v>0</v>
      </c>
      <c r="O65" s="2">
        <v>0</v>
      </c>
      <c r="P65" s="2">
        <f t="shared" si="6"/>
        <v>0</v>
      </c>
      <c r="Q65" s="2">
        <v>0</v>
      </c>
      <c r="R65" s="2">
        <f t="shared" si="7"/>
        <v>0</v>
      </c>
    </row>
    <row r="66" spans="1:18" ht="12.75">
      <c r="A66" s="4">
        <v>30</v>
      </c>
      <c r="B66" s="1" t="s">
        <v>43</v>
      </c>
      <c r="C66" s="2">
        <v>18</v>
      </c>
      <c r="D66" s="4">
        <f>2+7</f>
        <v>9</v>
      </c>
      <c r="E66" s="4">
        <f t="shared" si="2"/>
        <v>27</v>
      </c>
      <c r="F66" s="2">
        <f>5+7</f>
        <v>12</v>
      </c>
      <c r="G66" s="2">
        <v>13</v>
      </c>
      <c r="H66" s="2">
        <f>F66</f>
        <v>12</v>
      </c>
      <c r="I66" s="2">
        <f>3+5</f>
        <v>8</v>
      </c>
      <c r="J66" s="57">
        <f t="shared" si="3"/>
        <v>66.66666666666666</v>
      </c>
      <c r="K66" s="2">
        <f>2</f>
        <v>2</v>
      </c>
      <c r="L66" s="57">
        <f t="shared" si="4"/>
        <v>16.666666666666664</v>
      </c>
      <c r="M66" s="2">
        <v>1</v>
      </c>
      <c r="N66" s="57">
        <f t="shared" si="5"/>
        <v>8.333333333333332</v>
      </c>
      <c r="O66" s="2">
        <v>1</v>
      </c>
      <c r="P66" s="57">
        <f t="shared" si="6"/>
        <v>8.333333333333332</v>
      </c>
      <c r="Q66" s="2">
        <v>0</v>
      </c>
      <c r="R66" s="2">
        <f t="shared" si="7"/>
        <v>0</v>
      </c>
    </row>
    <row r="67" spans="1:18" ht="12.75" customHeight="1" hidden="1">
      <c r="A67" s="4"/>
      <c r="B67" s="1"/>
      <c r="C67" s="4"/>
      <c r="D67" s="4">
        <v>0</v>
      </c>
      <c r="E67" s="4"/>
      <c r="F67" s="2">
        <f>SUM(D67:E67)</f>
        <v>0</v>
      </c>
      <c r="G67" s="4"/>
      <c r="H67" s="2"/>
      <c r="I67" s="2"/>
      <c r="J67" s="2" t="e">
        <f>((I67/F67)*100)</f>
        <v>#DIV/0!</v>
      </c>
      <c r="K67" s="4">
        <v>3</v>
      </c>
      <c r="L67" s="2" t="e">
        <f>((K67/F67)*100)</f>
        <v>#DIV/0!</v>
      </c>
      <c r="M67" s="4">
        <v>0</v>
      </c>
      <c r="N67" s="2" t="e">
        <f>((M67/F67)*100)</f>
        <v>#DIV/0!</v>
      </c>
      <c r="O67" s="4">
        <v>0</v>
      </c>
      <c r="P67" s="2" t="e">
        <f>((O67/F67)*100)</f>
        <v>#DIV/0!</v>
      </c>
      <c r="Q67" s="23">
        <v>0</v>
      </c>
      <c r="R67" s="2" t="e">
        <f>((Q67/F67)*100)</f>
        <v>#DIV/0!</v>
      </c>
    </row>
    <row r="68" spans="1:18" ht="12.75" customHeight="1" hidden="1">
      <c r="A68" s="4"/>
      <c r="B68" s="1"/>
      <c r="C68" s="4"/>
      <c r="D68" s="4"/>
      <c r="E68" s="4"/>
      <c r="F68" s="2"/>
      <c r="G68" s="4"/>
      <c r="H68" s="2"/>
      <c r="I68" s="2"/>
      <c r="J68" s="2" t="e">
        <f>((I68/F68)*100)</f>
        <v>#DIV/0!</v>
      </c>
      <c r="K68" s="4"/>
      <c r="L68" s="2" t="e">
        <f>((K68/F68)*100)</f>
        <v>#DIV/0!</v>
      </c>
      <c r="M68" s="4"/>
      <c r="N68" s="2" t="e">
        <f>((M68/F68)*100)</f>
        <v>#DIV/0!</v>
      </c>
      <c r="O68" s="4"/>
      <c r="P68" s="2" t="e">
        <f>((O68/F68)*100)</f>
        <v>#DIV/0!</v>
      </c>
      <c r="Q68" s="23"/>
      <c r="R68" s="2" t="e">
        <f>((Q68/F68)*100)</f>
        <v>#DIV/0!</v>
      </c>
    </row>
    <row r="85" spans="2:22" ht="12.75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</row>
    <row r="86" spans="2:22" ht="12.75">
      <c r="B86" s="28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</row>
    <row r="87" spans="2:22" ht="12.75">
      <c r="B87" s="28"/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88" spans="2:22" ht="12.75">
      <c r="B88" s="28"/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</row>
    <row r="148" ht="12.75" hidden="1"/>
    <row r="149" ht="12.75" hidden="1"/>
    <row r="150" spans="3:18" ht="12.75" hidden="1">
      <c r="C150" s="34"/>
      <c r="D150" s="34"/>
      <c r="E150" s="34"/>
      <c r="F150" s="34"/>
      <c r="G150" s="31"/>
      <c r="H150" s="55"/>
      <c r="I150" s="56"/>
      <c r="J150" s="56"/>
      <c r="K150" s="56"/>
      <c r="L150" s="56"/>
      <c r="M150" s="56"/>
      <c r="N150" s="56"/>
      <c r="O150" s="56"/>
      <c r="P150" s="56"/>
      <c r="Q150" s="56"/>
      <c r="R150" s="56"/>
    </row>
    <row r="151" spans="3:18" ht="12.75" hidden="1">
      <c r="C151" s="32"/>
      <c r="D151" s="32"/>
      <c r="E151" s="32"/>
      <c r="F151" s="32"/>
      <c r="G151" s="32"/>
      <c r="H151" s="32"/>
      <c r="I151" s="40"/>
      <c r="J151" s="40"/>
      <c r="K151" s="42"/>
      <c r="L151" s="43"/>
      <c r="M151" s="52"/>
      <c r="N151" s="53"/>
      <c r="O151" s="53"/>
      <c r="P151" s="54"/>
      <c r="Q151" s="44"/>
      <c r="R151" s="45"/>
    </row>
    <row r="152" spans="3:18" ht="12.75" hidden="1">
      <c r="C152" s="32"/>
      <c r="D152" s="32"/>
      <c r="E152" s="32"/>
      <c r="F152" s="32"/>
      <c r="G152" s="32"/>
      <c r="H152" s="32"/>
      <c r="I152" s="41"/>
      <c r="J152" s="41"/>
      <c r="K152" s="44"/>
      <c r="L152" s="45"/>
      <c r="M152" s="35"/>
      <c r="N152" s="36"/>
      <c r="O152" s="35"/>
      <c r="P152" s="36"/>
      <c r="Q152" s="35"/>
      <c r="R152" s="36"/>
    </row>
    <row r="153" spans="3:18" ht="12.75" hidden="1">
      <c r="C153" s="32"/>
      <c r="D153" s="32"/>
      <c r="E153" s="32"/>
      <c r="F153" s="32"/>
      <c r="G153" s="32"/>
      <c r="H153" s="32"/>
      <c r="I153" s="32"/>
      <c r="J153" s="32"/>
      <c r="K153" s="31"/>
      <c r="L153" s="31"/>
      <c r="M153" s="31"/>
      <c r="N153" s="31"/>
      <c r="O153" s="31"/>
      <c r="P153" s="31"/>
      <c r="Q153" s="31"/>
      <c r="R153" s="31"/>
    </row>
    <row r="154" spans="3:18" ht="12.75" hidden="1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3:18" ht="12.75" hidden="1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3:18" ht="12.75" hidden="1"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3:18" ht="12.75" hidden="1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3:18" ht="12.75" hidden="1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3:18" ht="12.75" hidden="1"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3:18" ht="12.75" hidden="1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3:18" ht="12.75" hidden="1"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</row>
    <row r="162" spans="3:18" ht="12.75" hidden="1"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</row>
    <row r="163" spans="3:18" ht="12.75" hidden="1"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</row>
    <row r="164" spans="3:18" ht="12.75" hidden="1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</row>
    <row r="165" spans="3:18" ht="12.75" hidden="1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</row>
    <row r="166" spans="3:18" ht="12.75" hidden="1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</row>
    <row r="167" spans="3:18" ht="12.75" hidden="1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</row>
    <row r="168" spans="3:18" ht="12.75" hidden="1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</row>
    <row r="169" spans="3:18" ht="12.75" hidden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3:18" ht="12.75" hidden="1">
      <c r="C170" s="2"/>
      <c r="D170" s="4"/>
      <c r="E170" s="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3:18" ht="12.75" hidden="1">
      <c r="C171" s="2"/>
      <c r="D171" s="4"/>
      <c r="E171" s="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3:18" ht="12.75" hidden="1">
      <c r="C172" s="2"/>
      <c r="D172" s="4"/>
      <c r="E172" s="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3:18" ht="12.75" hidden="1">
      <c r="C173" s="2"/>
      <c r="D173" s="4"/>
      <c r="E173" s="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3:18" ht="12.75" hidden="1">
      <c r="C174" s="2"/>
      <c r="D174" s="4"/>
      <c r="E174" s="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3:18" ht="12.75" hidden="1">
      <c r="C175" s="2"/>
      <c r="D175" s="4"/>
      <c r="E175" s="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3:18" ht="12.75" hidden="1">
      <c r="C176" s="2"/>
      <c r="D176" s="4"/>
      <c r="E176" s="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3:18" ht="12.75" hidden="1">
      <c r="C177" s="2"/>
      <c r="D177" s="4"/>
      <c r="E177" s="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3:18" ht="12.75" hidden="1">
      <c r="C178" s="2"/>
      <c r="D178" s="4"/>
      <c r="E178" s="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3:18" ht="12.75" hidden="1">
      <c r="C179" s="2"/>
      <c r="D179" s="4"/>
      <c r="E179" s="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3:18" ht="12.75" hidden="1">
      <c r="C180" s="2"/>
      <c r="D180" s="4"/>
      <c r="E180" s="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3:18" ht="12.75" hidden="1">
      <c r="C181" s="2"/>
      <c r="D181" s="4"/>
      <c r="E181" s="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3:18" ht="12.75" hidden="1">
      <c r="C182" s="2"/>
      <c r="D182" s="4"/>
      <c r="E182" s="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3:18" ht="12.75" hidden="1">
      <c r="C183" s="2"/>
      <c r="D183" s="4"/>
      <c r="E183" s="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3:18" ht="12.75" hidden="1">
      <c r="C184" s="4"/>
      <c r="D184" s="4"/>
      <c r="E184" s="4"/>
      <c r="F184" s="2"/>
      <c r="G184" s="2"/>
      <c r="H184" s="2"/>
      <c r="I184" s="2"/>
      <c r="J184" s="2"/>
      <c r="K184" s="4"/>
      <c r="L184" s="2"/>
      <c r="M184" s="4"/>
      <c r="N184" s="2"/>
      <c r="O184" s="4"/>
      <c r="P184" s="2"/>
      <c r="Q184" s="2"/>
      <c r="R184" s="2"/>
    </row>
    <row r="185" spans="3:18" ht="12.75" hidden="1">
      <c r="C185" s="4"/>
      <c r="D185" s="4"/>
      <c r="E185" s="4"/>
      <c r="F185" s="2"/>
      <c r="G185" s="2"/>
      <c r="H185" s="2"/>
      <c r="I185" s="2"/>
      <c r="J185" s="2"/>
      <c r="K185" s="4"/>
      <c r="L185" s="2"/>
      <c r="M185" s="4"/>
      <c r="N185" s="2"/>
      <c r="O185" s="4"/>
      <c r="P185" s="2"/>
      <c r="Q185" s="2"/>
      <c r="R185" s="2"/>
    </row>
    <row r="186" spans="3:18" ht="12.75" hidden="1">
      <c r="C186" s="4"/>
      <c r="D186" s="4"/>
      <c r="E186" s="4"/>
      <c r="F186" s="2"/>
      <c r="G186" s="2"/>
      <c r="H186" s="2"/>
      <c r="I186" s="2"/>
      <c r="J186" s="2"/>
      <c r="K186" s="4"/>
      <c r="L186" s="2"/>
      <c r="M186" s="4"/>
      <c r="N186" s="2"/>
      <c r="O186" s="4"/>
      <c r="P186" s="2"/>
      <c r="Q186" s="2"/>
      <c r="R186" s="2"/>
    </row>
    <row r="187" spans="3:18" ht="12.75" hidden="1">
      <c r="C187" s="4"/>
      <c r="D187" s="4"/>
      <c r="E187" s="4"/>
      <c r="F187" s="2"/>
      <c r="G187" s="2"/>
      <c r="H187" s="2"/>
      <c r="I187" s="2"/>
      <c r="J187" s="2"/>
      <c r="K187" s="4"/>
      <c r="L187" s="2"/>
      <c r="M187" s="4"/>
      <c r="N187" s="2"/>
      <c r="O187" s="4"/>
      <c r="P187" s="2"/>
      <c r="Q187" s="2"/>
      <c r="R187" s="2"/>
    </row>
    <row r="188" spans="3:18" ht="12.75" hidden="1">
      <c r="C188" s="4"/>
      <c r="D188" s="4"/>
      <c r="E188" s="4"/>
      <c r="F188" s="2"/>
      <c r="G188" s="2"/>
      <c r="H188" s="2"/>
      <c r="I188" s="2"/>
      <c r="J188" s="2"/>
      <c r="K188" s="4"/>
      <c r="L188" s="2"/>
      <c r="M188" s="4"/>
      <c r="N188" s="2"/>
      <c r="O188" s="4"/>
      <c r="P188" s="2"/>
      <c r="Q188" s="2"/>
      <c r="R188" s="2"/>
    </row>
    <row r="189" spans="3:18" ht="12.75" hidden="1">
      <c r="C189" s="4"/>
      <c r="D189" s="4"/>
      <c r="E189" s="4"/>
      <c r="F189" s="2"/>
      <c r="G189" s="2"/>
      <c r="H189" s="2"/>
      <c r="I189" s="2"/>
      <c r="J189" s="2"/>
      <c r="K189" s="4"/>
      <c r="L189" s="2"/>
      <c r="M189" s="4"/>
      <c r="N189" s="2"/>
      <c r="O189" s="4"/>
      <c r="P189" s="2"/>
      <c r="Q189" s="2"/>
      <c r="R189" s="2"/>
    </row>
    <row r="190" spans="3:18" ht="12.75" hidden="1">
      <c r="C190" s="4"/>
      <c r="D190" s="4"/>
      <c r="E190" s="4"/>
      <c r="F190" s="2"/>
      <c r="G190" s="2"/>
      <c r="H190" s="2"/>
      <c r="I190" s="2"/>
      <c r="J190" s="2"/>
      <c r="K190" s="4"/>
      <c r="L190" s="2"/>
      <c r="M190" s="4"/>
      <c r="N190" s="2"/>
      <c r="O190" s="4"/>
      <c r="P190" s="2"/>
      <c r="Q190" s="2"/>
      <c r="R190" s="2"/>
    </row>
    <row r="191" spans="3:18" ht="12.75" hidden="1">
      <c r="C191" s="4"/>
      <c r="D191" s="4"/>
      <c r="E191" s="4"/>
      <c r="F191" s="2"/>
      <c r="G191" s="2"/>
      <c r="H191" s="2"/>
      <c r="I191" s="2"/>
      <c r="J191" s="2"/>
      <c r="K191" s="4"/>
      <c r="L191" s="2"/>
      <c r="M191" s="4"/>
      <c r="N191" s="2"/>
      <c r="O191" s="4"/>
      <c r="P191" s="2"/>
      <c r="Q191" s="2"/>
      <c r="R191" s="2"/>
    </row>
    <row r="192" spans="3:18" ht="12.75" hidden="1">
      <c r="C192" s="4"/>
      <c r="D192" s="4"/>
      <c r="E192" s="4"/>
      <c r="F192" s="2"/>
      <c r="G192" s="2"/>
      <c r="H192" s="2"/>
      <c r="I192" s="2"/>
      <c r="J192" s="2"/>
      <c r="K192" s="4"/>
      <c r="L192" s="2"/>
      <c r="M192" s="4"/>
      <c r="N192" s="2"/>
      <c r="O192" s="4"/>
      <c r="P192" s="2"/>
      <c r="Q192" s="2"/>
      <c r="R192" s="2"/>
    </row>
    <row r="193" spans="3:18" ht="12.75" hidden="1">
      <c r="C193" s="4"/>
      <c r="D193" s="4"/>
      <c r="E193" s="4"/>
      <c r="F193" s="2"/>
      <c r="G193" s="2"/>
      <c r="H193" s="2"/>
      <c r="I193" s="2"/>
      <c r="J193" s="2"/>
      <c r="K193" s="4"/>
      <c r="L193" s="2"/>
      <c r="M193" s="4"/>
      <c r="N193" s="2"/>
      <c r="O193" s="4"/>
      <c r="P193" s="2"/>
      <c r="Q193" s="2"/>
      <c r="R193" s="2"/>
    </row>
    <row r="194" spans="3:18" ht="12.75" hidden="1">
      <c r="C194" s="4"/>
      <c r="D194" s="4"/>
      <c r="E194" s="4"/>
      <c r="F194" s="2"/>
      <c r="G194" s="2"/>
      <c r="H194" s="2"/>
      <c r="I194" s="2"/>
      <c r="J194" s="2"/>
      <c r="K194" s="4"/>
      <c r="L194" s="2"/>
      <c r="M194" s="4"/>
      <c r="N194" s="2"/>
      <c r="O194" s="4"/>
      <c r="P194" s="2"/>
      <c r="Q194" s="2"/>
      <c r="R194" s="2"/>
    </row>
    <row r="195" spans="3:18" ht="12.75" hidden="1">
      <c r="C195" s="4"/>
      <c r="D195" s="4"/>
      <c r="E195" s="4"/>
      <c r="F195" s="2"/>
      <c r="G195" s="2"/>
      <c r="H195" s="2"/>
      <c r="I195" s="2"/>
      <c r="J195" s="2"/>
      <c r="K195" s="4"/>
      <c r="L195" s="2"/>
      <c r="M195" s="4"/>
      <c r="N195" s="2"/>
      <c r="O195" s="4"/>
      <c r="P195" s="2"/>
      <c r="Q195" s="2"/>
      <c r="R195" s="2"/>
    </row>
    <row r="196" spans="3:18" ht="12.75" hidden="1">
      <c r="C196" s="4"/>
      <c r="D196" s="4"/>
      <c r="E196" s="4"/>
      <c r="F196" s="2"/>
      <c r="G196" s="2"/>
      <c r="H196" s="2"/>
      <c r="I196" s="2"/>
      <c r="J196" s="24"/>
      <c r="K196" s="4"/>
      <c r="L196" s="2"/>
      <c r="M196" s="4"/>
      <c r="N196" s="2"/>
      <c r="O196" s="4"/>
      <c r="P196" s="2"/>
      <c r="Q196" s="2"/>
      <c r="R196" s="2"/>
    </row>
    <row r="197" spans="3:18" ht="12.75" hidden="1">
      <c r="C197" s="4"/>
      <c r="D197" s="4"/>
      <c r="E197" s="4"/>
      <c r="F197" s="2"/>
      <c r="G197" s="2"/>
      <c r="H197" s="2"/>
      <c r="I197" s="2"/>
      <c r="J197" s="2"/>
      <c r="K197" s="4"/>
      <c r="L197" s="2"/>
      <c r="M197" s="4"/>
      <c r="N197" s="2"/>
      <c r="O197" s="4"/>
      <c r="P197" s="2"/>
      <c r="Q197" s="2"/>
      <c r="R197" s="2"/>
    </row>
    <row r="198" spans="3:18" ht="12.75" hidden="1">
      <c r="C198" s="4"/>
      <c r="D198" s="4"/>
      <c r="E198" s="4"/>
      <c r="F198" s="2"/>
      <c r="G198" s="2"/>
      <c r="H198" s="2"/>
      <c r="I198" s="2"/>
      <c r="J198" s="2"/>
      <c r="K198" s="4"/>
      <c r="L198" s="2"/>
      <c r="M198" s="4"/>
      <c r="N198" s="2"/>
      <c r="O198" s="4"/>
      <c r="P198" s="2"/>
      <c r="Q198" s="2"/>
      <c r="R198" s="2"/>
    </row>
    <row r="199" spans="3:18" ht="12.75" hidden="1">
      <c r="C199" s="4"/>
      <c r="D199" s="4"/>
      <c r="E199" s="4"/>
      <c r="F199" s="2"/>
      <c r="G199" s="2"/>
      <c r="H199" s="2"/>
      <c r="I199" s="2"/>
      <c r="J199" s="2"/>
      <c r="K199" s="4"/>
      <c r="L199" s="2"/>
      <c r="M199" s="4"/>
      <c r="N199" s="2"/>
      <c r="O199" s="4"/>
      <c r="P199" s="2"/>
      <c r="Q199" s="4"/>
      <c r="R199" s="2"/>
    </row>
    <row r="200" spans="3:18" ht="12.75" hidden="1">
      <c r="C200" s="4"/>
      <c r="D200" s="4"/>
      <c r="E200" s="4"/>
      <c r="F200" s="2"/>
      <c r="G200" s="2"/>
      <c r="H200" s="2"/>
      <c r="I200" s="2"/>
      <c r="J200" s="2"/>
      <c r="K200" s="4"/>
      <c r="L200" s="2"/>
      <c r="M200" s="4"/>
      <c r="N200" s="2"/>
      <c r="O200" s="4"/>
      <c r="P200" s="2"/>
      <c r="Q200" s="4"/>
      <c r="R200" s="2"/>
    </row>
    <row r="201" spans="3:18" ht="12.75" hidden="1">
      <c r="C201" s="4"/>
      <c r="D201" s="4"/>
      <c r="E201" s="4"/>
      <c r="F201" s="2"/>
      <c r="G201" s="2"/>
      <c r="H201" s="2"/>
      <c r="I201" s="2"/>
      <c r="J201" s="2"/>
      <c r="K201" s="4"/>
      <c r="L201" s="2"/>
      <c r="M201" s="4"/>
      <c r="N201" s="2"/>
      <c r="O201" s="4"/>
      <c r="P201" s="2"/>
      <c r="Q201" s="4"/>
      <c r="R201" s="2"/>
    </row>
    <row r="202" spans="3:18" ht="12.75" hidden="1">
      <c r="C202" s="4"/>
      <c r="D202" s="4"/>
      <c r="E202" s="4"/>
      <c r="F202" s="2"/>
      <c r="G202" s="2"/>
      <c r="H202" s="2"/>
      <c r="I202" s="2"/>
      <c r="J202" s="2"/>
      <c r="K202" s="4"/>
      <c r="L202" s="2"/>
      <c r="M202" s="4"/>
      <c r="N202" s="2"/>
      <c r="O202" s="4"/>
      <c r="P202" s="2"/>
      <c r="Q202" s="4"/>
      <c r="R202" s="2"/>
    </row>
    <row r="203" spans="3:18" ht="12.75" hidden="1">
      <c r="C203" s="4"/>
      <c r="D203" s="4"/>
      <c r="E203" s="4"/>
      <c r="F203" s="2"/>
      <c r="G203" s="2"/>
      <c r="H203" s="2"/>
      <c r="I203" s="2"/>
      <c r="J203" s="2"/>
      <c r="K203" s="4"/>
      <c r="L203" s="2"/>
      <c r="M203" s="4"/>
      <c r="N203" s="2"/>
      <c r="O203" s="4"/>
      <c r="P203" s="2"/>
      <c r="Q203" s="4"/>
      <c r="R203" s="2"/>
    </row>
    <row r="204" spans="3:18" ht="12.75" hidden="1">
      <c r="C204" s="4"/>
      <c r="D204" s="4"/>
      <c r="E204" s="4"/>
      <c r="F204" s="2"/>
      <c r="G204" s="2"/>
      <c r="H204" s="2"/>
      <c r="I204" s="2"/>
      <c r="J204" s="2"/>
      <c r="K204" s="4"/>
      <c r="L204" s="2"/>
      <c r="M204" s="4"/>
      <c r="N204" s="2"/>
      <c r="O204" s="4"/>
      <c r="P204" s="2"/>
      <c r="Q204" s="4"/>
      <c r="R204" s="2"/>
    </row>
    <row r="205" spans="3:18" ht="12.75" hidden="1">
      <c r="C205" s="4"/>
      <c r="D205" s="4"/>
      <c r="E205" s="4"/>
      <c r="F205" s="2"/>
      <c r="G205" s="2"/>
      <c r="H205" s="2"/>
      <c r="I205" s="2"/>
      <c r="J205" s="2"/>
      <c r="K205" s="4"/>
      <c r="L205" s="2"/>
      <c r="M205" s="4"/>
      <c r="N205" s="2"/>
      <c r="O205" s="4"/>
      <c r="P205" s="2"/>
      <c r="Q205" s="4"/>
      <c r="R205" s="2"/>
    </row>
    <row r="206" spans="3:18" ht="12.75" hidden="1">
      <c r="C206" s="4"/>
      <c r="D206" s="4"/>
      <c r="E206" s="4"/>
      <c r="F206" s="2"/>
      <c r="G206" s="2"/>
      <c r="H206" s="2"/>
      <c r="I206" s="2"/>
      <c r="J206" s="2"/>
      <c r="K206" s="4"/>
      <c r="L206" s="2"/>
      <c r="M206" s="4"/>
      <c r="N206" s="2"/>
      <c r="O206" s="4"/>
      <c r="P206" s="2"/>
      <c r="Q206" s="4"/>
      <c r="R206" s="2"/>
    </row>
    <row r="207" spans="3:18" ht="12.75" hidden="1">
      <c r="C207" s="4"/>
      <c r="D207" s="4"/>
      <c r="E207" s="4"/>
      <c r="F207" s="2"/>
      <c r="G207" s="2"/>
      <c r="H207" s="2"/>
      <c r="I207" s="2"/>
      <c r="J207" s="2"/>
      <c r="K207" s="4"/>
      <c r="L207" s="2"/>
      <c r="M207" s="4"/>
      <c r="N207" s="2"/>
      <c r="O207" s="4"/>
      <c r="P207" s="2"/>
      <c r="Q207" s="4"/>
      <c r="R207" s="2"/>
    </row>
    <row r="208" spans="3:18" ht="12.75" hidden="1">
      <c r="C208" s="4"/>
      <c r="D208" s="4"/>
      <c r="E208" s="4"/>
      <c r="F208" s="2"/>
      <c r="G208" s="2"/>
      <c r="H208" s="2"/>
      <c r="I208" s="2"/>
      <c r="J208" s="2"/>
      <c r="K208" s="4"/>
      <c r="L208" s="2"/>
      <c r="M208" s="4"/>
      <c r="N208" s="2"/>
      <c r="O208" s="4"/>
      <c r="P208" s="2"/>
      <c r="Q208" s="4"/>
      <c r="R208" s="2"/>
    </row>
    <row r="209" spans="3:18" ht="12.75" hidden="1">
      <c r="C209" s="4"/>
      <c r="D209" s="4"/>
      <c r="E209" s="4"/>
      <c r="F209" s="2"/>
      <c r="G209" s="2"/>
      <c r="H209" s="2"/>
      <c r="I209" s="2"/>
      <c r="J209" s="2"/>
      <c r="K209" s="4"/>
      <c r="L209" s="2"/>
      <c r="M209" s="4"/>
      <c r="N209" s="2"/>
      <c r="O209" s="4"/>
      <c r="P209" s="2"/>
      <c r="Q209" s="4"/>
      <c r="R209" s="2"/>
    </row>
    <row r="210" spans="3:18" ht="12.75" hidden="1">
      <c r="C210" s="4"/>
      <c r="D210" s="4"/>
      <c r="E210" s="4"/>
      <c r="F210" s="2"/>
      <c r="G210" s="2"/>
      <c r="H210" s="2"/>
      <c r="I210" s="2"/>
      <c r="J210" s="2"/>
      <c r="K210" s="4"/>
      <c r="L210" s="2"/>
      <c r="M210" s="4"/>
      <c r="N210" s="2"/>
      <c r="O210" s="4"/>
      <c r="P210" s="2"/>
      <c r="Q210" s="4"/>
      <c r="R210" s="2"/>
    </row>
    <row r="211" spans="3:18" ht="12.75" hidden="1">
      <c r="C211" s="4"/>
      <c r="D211" s="4"/>
      <c r="E211" s="4"/>
      <c r="F211" s="2"/>
      <c r="G211" s="2"/>
      <c r="H211" s="2"/>
      <c r="I211" s="2"/>
      <c r="J211" s="2"/>
      <c r="K211" s="4"/>
      <c r="L211" s="2"/>
      <c r="M211" s="4"/>
      <c r="N211" s="2"/>
      <c r="O211" s="4"/>
      <c r="P211" s="2"/>
      <c r="Q211" s="4"/>
      <c r="R211" s="2"/>
    </row>
    <row r="212" spans="3:18" ht="12.75" hidden="1">
      <c r="C212" s="4"/>
      <c r="D212" s="4"/>
      <c r="E212" s="4"/>
      <c r="F212" s="2"/>
      <c r="G212" s="2"/>
      <c r="H212" s="2"/>
      <c r="I212" s="2"/>
      <c r="J212" s="2"/>
      <c r="K212" s="4"/>
      <c r="L212" s="2"/>
      <c r="M212" s="4"/>
      <c r="N212" s="2"/>
      <c r="O212" s="4"/>
      <c r="P212" s="2"/>
      <c r="Q212" s="4"/>
      <c r="R212" s="2"/>
    </row>
    <row r="213" spans="3:18" ht="12.75" hidden="1">
      <c r="C213" s="4"/>
      <c r="D213" s="4"/>
      <c r="E213" s="4"/>
      <c r="F213" s="2"/>
      <c r="G213" s="2"/>
      <c r="H213" s="2"/>
      <c r="I213" s="2"/>
      <c r="J213" s="2"/>
      <c r="K213" s="4"/>
      <c r="L213" s="2"/>
      <c r="M213" s="4"/>
      <c r="N213" s="2"/>
      <c r="O213" s="4"/>
      <c r="P213" s="2"/>
      <c r="Q213" s="22"/>
      <c r="R213" s="2"/>
    </row>
    <row r="214" spans="3:18" ht="12.75" hidden="1">
      <c r="C214" s="4"/>
      <c r="D214" s="4"/>
      <c r="E214" s="4"/>
      <c r="F214" s="2"/>
      <c r="G214" s="2"/>
      <c r="H214" s="2"/>
      <c r="I214" s="2"/>
      <c r="J214" s="2"/>
      <c r="K214" s="4"/>
      <c r="L214" s="2"/>
      <c r="M214" s="4"/>
      <c r="N214" s="2"/>
      <c r="O214" s="4"/>
      <c r="P214" s="2"/>
      <c r="Q214" s="22"/>
      <c r="R214" s="2"/>
    </row>
    <row r="215" spans="3:18" ht="12.75" hidden="1">
      <c r="C215" s="4"/>
      <c r="D215" s="4"/>
      <c r="E215" s="4"/>
      <c r="F215" s="2"/>
      <c r="G215" s="2"/>
      <c r="H215" s="2"/>
      <c r="I215" s="2"/>
      <c r="J215" s="2"/>
      <c r="K215" s="4"/>
      <c r="L215" s="2"/>
      <c r="M215" s="4"/>
      <c r="N215" s="2"/>
      <c r="O215" s="4"/>
      <c r="P215" s="2"/>
      <c r="Q215" s="22"/>
      <c r="R215" s="2"/>
    </row>
    <row r="216" spans="3:18" ht="12.75" hidden="1">
      <c r="C216" s="4"/>
      <c r="D216" s="4"/>
      <c r="E216" s="4"/>
      <c r="F216" s="2"/>
      <c r="G216" s="2"/>
      <c r="H216" s="2"/>
      <c r="I216" s="2"/>
      <c r="J216" s="2"/>
      <c r="K216" s="4"/>
      <c r="L216" s="2"/>
      <c r="M216" s="4"/>
      <c r="N216" s="2"/>
      <c r="O216" s="4"/>
      <c r="P216" s="2"/>
      <c r="Q216" s="22"/>
      <c r="R216" s="2"/>
    </row>
    <row r="217" ht="12.75" hidden="1"/>
    <row r="218" ht="12.75" hidden="1"/>
  </sheetData>
  <sheetProtection/>
  <mergeCells count="63">
    <mergeCell ref="O153:O168"/>
    <mergeCell ref="P153:P168"/>
    <mergeCell ref="O152:P152"/>
    <mergeCell ref="C150:C168"/>
    <mergeCell ref="D150:D168"/>
    <mergeCell ref="E150:E168"/>
    <mergeCell ref="F150:F168"/>
    <mergeCell ref="K151:L152"/>
    <mergeCell ref="I153:I168"/>
    <mergeCell ref="J153:J168"/>
    <mergeCell ref="G150:G168"/>
    <mergeCell ref="H150:R150"/>
    <mergeCell ref="Q151:R151"/>
    <mergeCell ref="M152:N152"/>
    <mergeCell ref="K153:K168"/>
    <mergeCell ref="Q152:R152"/>
    <mergeCell ref="Q153:Q168"/>
    <mergeCell ref="R153:R168"/>
    <mergeCell ref="H10:R10"/>
    <mergeCell ref="I13:I28"/>
    <mergeCell ref="K13:K28"/>
    <mergeCell ref="N13:N28"/>
    <mergeCell ref="O13:O28"/>
    <mergeCell ref="P13:P28"/>
    <mergeCell ref="H151:H168"/>
    <mergeCell ref="I151:J152"/>
    <mergeCell ref="L153:L168"/>
    <mergeCell ref="M11:P11"/>
    <mergeCell ref="R13:R28"/>
    <mergeCell ref="M151:P151"/>
    <mergeCell ref="T14:T28"/>
    <mergeCell ref="Y10:Y28"/>
    <mergeCell ref="W13:W28"/>
    <mergeCell ref="A7:H7"/>
    <mergeCell ref="N7:R7"/>
    <mergeCell ref="V14:V28"/>
    <mergeCell ref="C10:C28"/>
    <mergeCell ref="F10:F28"/>
    <mergeCell ref="M153:M168"/>
    <mergeCell ref="N153:N168"/>
    <mergeCell ref="Q11:R11"/>
    <mergeCell ref="Q12:R12"/>
    <mergeCell ref="M13:M28"/>
    <mergeCell ref="I11:J12"/>
    <mergeCell ref="K11:L12"/>
    <mergeCell ref="X13:X28"/>
    <mergeCell ref="A10:A28"/>
    <mergeCell ref="B10:B28"/>
    <mergeCell ref="A4:AG4"/>
    <mergeCell ref="L13:L28"/>
    <mergeCell ref="S14:S28"/>
    <mergeCell ref="H11:H28"/>
    <mergeCell ref="J13:J28"/>
    <mergeCell ref="G10:G28"/>
    <mergeCell ref="D10:D28"/>
    <mergeCell ref="Q13:Q28"/>
    <mergeCell ref="M12:N12"/>
    <mergeCell ref="O12:P12"/>
    <mergeCell ref="A1:AG1"/>
    <mergeCell ref="A2:AG2"/>
    <mergeCell ref="A5:AG5"/>
    <mergeCell ref="U14:U28"/>
    <mergeCell ref="E10:E28"/>
  </mergeCells>
  <printOptions/>
  <pageMargins left="0.25" right="0.25" top="1" bottom="1" header="0.5" footer="0.5"/>
  <pageSetup horizontalDpi="600" verticalDpi="600" orientation="landscape" paperSize="9" r:id="rId1"/>
  <ignoredErrors>
    <ignoredError sqref="K31 N33:N34 J36 M37 M39 M41 L45 L65 D57 E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Bugs Bunny</dc:creator>
  <cp:keywords/>
  <dc:description/>
  <cp:lastModifiedBy>Ninoslav</cp:lastModifiedBy>
  <cp:lastPrinted>2014-07-08T18:07:00Z</cp:lastPrinted>
  <dcterms:created xsi:type="dcterms:W3CDTF">2010-03-31T14:22:55Z</dcterms:created>
  <dcterms:modified xsi:type="dcterms:W3CDTF">2014-10-07T07:17:48Z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