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<sst xmlns="http://schemas.openxmlformats.org/spreadsheetml/2006/main" count="544" uniqueCount="176">
  <si>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</si>
  <si>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</si>
  <si>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</si>
  <si>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</si>
  <si>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</si>
  <si>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</si>
  <si>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</si>
  <si>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</si>
  <si>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</si>
  <si>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</si>
  <si>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</si>
  <si>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</si>
  <si>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</si>
  <si>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</si>
  <si>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</si>
  <si>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</si>
  <si>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</si>
  <si>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</si>
  <si>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</si>
  <si>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</si>
  <si>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</si>
  <si>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</si>
  <si>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</si>
  <si>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</si>
  <si>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</si>
  <si>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</si>
  <si>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</si>
  <si>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</si>
  <si>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</si>
  <si>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</si>
  <si>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</si>
  <si>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</si>
  <si>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</si>
  <si>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</si>
  <si>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</si>
  <si>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</si>
  <si>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</si>
  <si>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</si>
  <si>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</si>
  <si>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</si>
  <si>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</si>
  <si>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</si>
  <si>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</si>
  <si>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</si>
  <si>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</si>
  <si>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</si>
  <si>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</si>
  <si>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</si>
  <si>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</si>
  <si>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</si>
  <si>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</si>
  <si>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</si>
  <si>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</si>
  <si>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</si>
  <si>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</si>
  <si>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</si>
  <si>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</si>
  <si>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</si>
  <si>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</si>
  <si>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</si>
  <si>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</si>
  <si>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</si>
  <si>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</si>
  <si>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</si>
  <si>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</si>
  <si>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</si>
  <si>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</si>
  <si>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</si>
  <si>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</si>
  <si>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</si>
  <si>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</si>
  <si>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</si>
  <si>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</si>
  <si>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</si>
  <si>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</si>
  <si>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</si>
  <si>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</si>
  <si>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</si>
  <si>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</si>
  <si>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</si>
  <si>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</si>
  <si>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</si>
  <si>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</si>
  <si>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</si>
  <si>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</si>
  <si>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</si>
  <si>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</si>
  <si>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</si>
  <si>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</si>
  <si>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</si>
  <si>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</si>
  <si>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</si>
  <si>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</si>
  <si>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</si>
  <si>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</si>
  <si>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</si>
  <si>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</si>
  <si>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</si>
  <si>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</si>
  <si>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</si>
  <si>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</si>
  <si>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</si>
  <si>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</si>
  <si>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</si>
  <si>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</si>
  <si>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</si>
  <si>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</si>
  <si>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</si>
  <si>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</si>
  <si>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</si>
  <si>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</si>
  <si>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</si>
  <si>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</si>
  <si>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</si>
  <si>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</si>
  <si>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</si>
  <si>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</si>
  <si>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</si>
  <si>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</si>
  <si>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</si>
  <si>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</si>
  <si>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</si>
  <si>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</si>
  <si>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</si>
  <si>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</si>
  <si>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</si>
  <si>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</si>
  <si>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</si>
  <si>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</si>
  <si>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</si>
  <si>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</si>
  <si>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</si>
  <si>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</si>
  <si>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</si>
  <si>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</si>
  <si>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</si>
  <si>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</si>
  <si>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</si>
  <si>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</si>
  <si>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</si>
  <si>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</si>
  <si>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</si>
  <si>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</si>
  <si>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</si>
  <si>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</si>
  <si>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</si>
  <si>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</si>
  <si>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</si>
  <si>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</si>
  <si>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</si>
  <si>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</si>
  <si>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</si>
  <si>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</si>
  <si>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</si>
  <si>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</si>
  <si>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</si>
  <si>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</si>
  <si>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</si>
  <si>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ИЗВЕШТАЈ О РАДУ СУДА ЗА ПЕРИОД ОД 01.01.2023. ДО 31.12.2023. ГОДИНЕ</t>
  </si>
  <si>
    <t>ИЗВЕШТАЈ О НЕРЕШЕНИМ СТАРИМ ПРЕДМЕТИМА НА ДАН 31.12.2023. ГОДИНЕ  - ПРЕМА ДАТУМУ ИНИЦИЈАЛНОГ АКТА</t>
  </si>
  <si>
    <t>УКУПНО У РАДУ (укупно нерешено на почетку + укупно примљено) 01.01-31.12.2023.</t>
  </si>
  <si>
    <t>УКУПНО НЕРЕШЕНИХ  СТАРИХ ПРЕДМЕТА на дан 31.12.2023.</t>
  </si>
  <si>
    <t>ИЗВЕШТАЈ О БРОЈУ НЕРЕШЕНИХ ПРЕДМЕТА ЗА ПЕРИОД ОД 01.01.2023. ДО 31.12.2023. - ПРЕМА ДАТУМУ ПРИЈЕМА</t>
  </si>
  <si>
    <t>ИЗВЕШТАЈ О БРОЈУ РЕШЕНИХ ПРЕДМЕТА ЗА ПЕРИОД ОД 01.01.2023. ДО 31.12.2023. - ПРЕМА ДАТУМУ ПРИЈЕМА</t>
  </si>
  <si>
    <t>Застарелост на дан 31.12.2023.</t>
  </si>
  <si>
    <t>ИЗВЕШТАЈ О ПРЕДМЕТИМА СА ЕЛЕМЕНТИМА НАСИЉА У ПОРОДИЦИ ЗА ПЕРИОД ОД 01.01.2023. ДО 31.12.2023. ГОДИНЕ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</si>
  <si>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</si>
  <si>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</si>
  <si>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</si>
  <si>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</si>
  <si>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</si>
  <si>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</si>
  <si>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</si>
  <si>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</si>
  <si>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</si>
  <si>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в.ф. председника суда Марко Менићанин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</si>
</sst>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6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9" fillId="0" borderId="0" xfId="58" applyFont="1" applyBorder="1" applyAlignment="1" applyProtection="1">
      <alignment vertical="center"/>
      <protection/>
    </xf>
    <xf numFmtId="0" fontId="59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60" fillId="0" borderId="12" xfId="58" applyNumberFormat="1" applyFont="1" applyBorder="1" applyAlignment="1" applyProtection="1">
      <alignment horizontal="right" vertical="center"/>
      <protection locked="0"/>
    </xf>
    <xf numFmtId="1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62" fillId="34" borderId="12" xfId="0" applyNumberFormat="1" applyFont="1" applyFill="1" applyBorder="1" applyAlignment="1" applyProtection="1">
      <alignment horizontal="right" vertical="center" wrapText="1"/>
      <protection/>
    </xf>
    <xf numFmtId="3" fontId="62" fillId="35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Border="1" applyAlignment="1" applyProtection="1">
      <alignment horizontal="right" vertical="center" wrapText="1"/>
      <protection/>
    </xf>
    <xf numFmtId="3" fontId="61" fillId="34" borderId="12" xfId="0" applyNumberFormat="1" applyFont="1" applyFill="1" applyBorder="1" applyAlignment="1" applyProtection="1">
      <alignment horizontal="right" vertical="center" wrapText="1"/>
      <protection/>
    </xf>
    <xf numFmtId="3" fontId="61" fillId="35" borderId="12" xfId="0" applyNumberFormat="1" applyFont="1" applyFill="1" applyBorder="1" applyAlignment="1" applyProtection="1">
      <alignment horizontal="right" vertical="center" wrapText="1"/>
      <protection/>
    </xf>
    <xf numFmtId="3" fontId="61" fillId="0" borderId="12" xfId="0" applyNumberFormat="1" applyFont="1" applyBorder="1" applyAlignment="1" applyProtection="1">
      <alignment horizontal="right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14" fillId="38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58" applyFont="1" applyFill="1" applyBorder="1" applyAlignment="1" applyProtection="1">
      <alignment horizontal="left" vertical="center"/>
      <protection/>
    </xf>
    <xf numFmtId="3" fontId="59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Border="1" applyAlignment="1" applyProtection="1">
      <alignment horizontal="right" vertical="center"/>
      <protection locked="0"/>
    </xf>
    <xf numFmtId="3" fontId="63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Fill="1" applyBorder="1" applyAlignment="1" applyProtection="1">
      <alignment horizontal="right" vertical="center"/>
      <protection locked="0"/>
    </xf>
    <xf numFmtId="3" fontId="60" fillId="34" borderId="12" xfId="0" applyNumberFormat="1" applyFont="1" applyFill="1" applyBorder="1" applyAlignment="1" applyProtection="1">
      <alignment horizontal="right" vertical="center" wrapText="1"/>
      <protection/>
    </xf>
    <xf numFmtId="3" fontId="60" fillId="35" borderId="12" xfId="0" applyNumberFormat="1" applyFont="1" applyFill="1" applyBorder="1" applyAlignment="1" applyProtection="1">
      <alignment horizontal="right" vertical="center" wrapText="1"/>
      <protection/>
    </xf>
    <xf numFmtId="3" fontId="60" fillId="0" borderId="12" xfId="0" applyNumberFormat="1" applyFont="1" applyBorder="1" applyAlignment="1" applyProtection="1">
      <alignment horizontal="right" vertical="center" wrapText="1"/>
      <protection/>
    </xf>
    <xf numFmtId="3" fontId="64" fillId="34" borderId="12" xfId="0" applyNumberFormat="1" applyFont="1" applyFill="1" applyBorder="1" applyAlignment="1" applyProtection="1">
      <alignment horizontal="right" vertical="center" wrapText="1"/>
      <protection/>
    </xf>
    <xf numFmtId="3" fontId="64" fillId="35" borderId="12" xfId="0" applyNumberFormat="1" applyFont="1" applyFill="1" applyBorder="1" applyAlignment="1" applyProtection="1">
      <alignment horizontal="right" vertical="center" wrapText="1"/>
      <protection/>
    </xf>
    <xf numFmtId="3" fontId="64" fillId="0" borderId="12" xfId="0" applyNumberFormat="1" applyFont="1" applyBorder="1" applyAlignment="1" applyProtection="1">
      <alignment horizontal="right" vertical="center" wrapText="1"/>
      <protection/>
    </xf>
    <xf numFmtId="0" fontId="63" fillId="0" borderId="0" xfId="58" applyFont="1" applyBorder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 wrapText="1"/>
      <protection/>
    </xf>
    <xf numFmtId="3" fontId="18" fillId="39" borderId="12" xfId="0" applyNumberFormat="1" applyFont="1" applyFill="1" applyBorder="1" applyAlignment="1" applyProtection="1">
      <alignment horizontal="right" vertical="center" wrapText="1"/>
      <protection/>
    </xf>
    <xf numFmtId="3" fontId="18" fillId="36" borderId="12" xfId="0" applyNumberFormat="1" applyFont="1" applyFill="1" applyBorder="1" applyAlignment="1" applyProtection="1">
      <alignment horizontal="right" vertical="center" wrapText="1"/>
      <protection/>
    </xf>
    <xf numFmtId="4" fontId="18" fillId="39" borderId="12" xfId="0" applyNumberFormat="1" applyFont="1" applyFill="1" applyBorder="1" applyAlignment="1" applyProtection="1">
      <alignment horizontal="right" vertical="center"/>
      <protection/>
    </xf>
    <xf numFmtId="3" fontId="18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3" fontId="2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60" fillId="36" borderId="12" xfId="58" applyFont="1" applyFill="1" applyBorder="1" applyAlignment="1" applyProtection="1">
      <alignment horizontal="left" vertical="center"/>
      <protection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3" fontId="21" fillId="40" borderId="12" xfId="0" applyNumberFormat="1" applyFont="1" applyFill="1" applyBorder="1" applyAlignment="1" applyProtection="1">
      <alignment horizontal="right" vertical="center" wrapText="1"/>
      <protection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37" borderId="12" xfId="0" applyNumberFormat="1" applyFont="1" applyFill="1" applyBorder="1" applyAlignment="1" applyProtection="1">
      <alignment horizontal="left" vertical="center" wrapText="1"/>
      <protection/>
    </xf>
    <xf numFmtId="3" fontId="13" fillId="37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7" fillId="16" borderId="12" xfId="56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2" fillId="36" borderId="12" xfId="0" applyNumberFormat="1" applyFont="1" applyFill="1" applyBorder="1" applyAlignment="1" applyProtection="1">
      <alignment horizontal="lef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5" borderId="12" xfId="0" applyNumberFormat="1" applyFont="1" applyFill="1" applyBorder="1" applyAlignment="1" applyProtection="1">
      <alignment horizontal="right" vertical="center" wrapText="1"/>
      <protection/>
    </xf>
    <xf numFmtId="3" fontId="5" fillId="5" borderId="12" xfId="0" applyNumberFormat="1" applyFont="1" applyFill="1" applyBorder="1" applyAlignment="1" applyProtection="1">
      <alignment horizontal="right" vertical="center"/>
      <protection/>
    </xf>
    <xf numFmtId="3" fontId="11" fillId="5" borderId="12" xfId="0" applyNumberFormat="1" applyFont="1" applyFill="1" applyBorder="1" applyAlignment="1" applyProtection="1">
      <alignment horizontal="right" vertical="center" wrapText="1"/>
      <protection/>
    </xf>
    <xf numFmtId="3" fontId="11" fillId="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5" fillId="37" borderId="12" xfId="0" applyFont="1" applyFill="1" applyBorder="1" applyAlignment="1" applyProtection="1">
      <alignment horizontal="left" vertical="center" wrapText="1"/>
      <protection/>
    </xf>
    <xf numFmtId="0" fontId="2" fillId="37" borderId="13" xfId="0" applyNumberFormat="1" applyFont="1" applyFill="1" applyBorder="1" applyAlignment="1" applyProtection="1">
      <alignment horizontal="left" vertical="center" wrapText="1"/>
      <protection/>
    </xf>
    <xf numFmtId="0" fontId="2" fillId="37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15" xfId="0" applyNumberFormat="1" applyFont="1" applyFill="1" applyBorder="1" applyAlignment="1" applyProtection="1">
      <alignment horizontal="left" vertical="center" wrapText="1"/>
      <protection/>
    </xf>
    <xf numFmtId="0" fontId="2" fillId="37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/>
      <protection/>
    </xf>
    <xf numFmtId="0" fontId="15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8" fillId="37" borderId="12" xfId="0" applyFont="1" applyFill="1" applyBorder="1" applyAlignment="1" applyProtection="1">
      <alignment vertical="center"/>
      <protection/>
    </xf>
    <xf numFmtId="0" fontId="13" fillId="39" borderId="12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38" borderId="17" xfId="0" applyFont="1" applyFill="1" applyBorder="1" applyAlignment="1" applyProtection="1">
      <alignment horizontal="center" vertical="center" textRotation="90" wrapText="1"/>
      <protection/>
    </xf>
    <xf numFmtId="0" fontId="2" fillId="38" borderId="18" xfId="0" applyFont="1" applyFill="1" applyBorder="1" applyAlignment="1" applyProtection="1">
      <alignment horizontal="center" vertical="center" textRotation="90" wrapText="1"/>
      <protection/>
    </xf>
    <xf numFmtId="0" fontId="2" fillId="38" borderId="22" xfId="0" applyFont="1" applyFill="1" applyBorder="1" applyAlignment="1" applyProtection="1">
      <alignment horizontal="center" vertical="center" textRotation="90" wrapText="1"/>
      <protection/>
    </xf>
    <xf numFmtId="0" fontId="17" fillId="16" borderId="23" xfId="0" applyNumberFormat="1" applyFont="1" applyFill="1" applyBorder="1" applyAlignment="1" applyProtection="1">
      <alignment horizontal="left" vertical="center" wrapText="1"/>
      <protection/>
    </xf>
    <xf numFmtId="0" fontId="17" fillId="16" borderId="24" xfId="0" applyNumberFormat="1" applyFont="1" applyFill="1" applyBorder="1" applyAlignment="1" applyProtection="1">
      <alignment horizontal="left" vertical="center" wrapText="1"/>
      <protection/>
    </xf>
    <xf numFmtId="0" fontId="17" fillId="16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16" borderId="12" xfId="0" applyNumberFormat="1" applyFont="1" applyFill="1" applyBorder="1" applyAlignment="1" applyProtection="1">
      <alignment horizontal="left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60" fillId="0" borderId="23" xfId="0" applyFont="1" applyBorder="1" applyAlignment="1" applyProtection="1">
      <alignment horizontal="left" vertical="center"/>
      <protection/>
    </xf>
    <xf numFmtId="0" fontId="60" fillId="0" borderId="24" xfId="0" applyFont="1" applyBorder="1" applyAlignment="1" applyProtection="1">
      <alignment horizontal="left" vertical="center"/>
      <protection/>
    </xf>
    <xf numFmtId="0" fontId="60" fillId="0" borderId="25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58" applyFont="1" applyBorder="1" applyAlignment="1" applyProtection="1">
      <alignment horizontal="center" vertical="center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66" fillId="0" borderId="10" xfId="58" applyFont="1" applyBorder="1" applyAlignment="1" applyProtection="1">
      <alignment horizontal="center" vertical="center"/>
      <protection/>
    </xf>
    <xf numFmtId="0" fontId="64" fillId="36" borderId="12" xfId="58" applyFont="1" applyFill="1" applyBorder="1" applyAlignment="1" applyProtection="1">
      <alignment horizontal="left"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0" fontId="60" fillId="0" borderId="12" xfId="58" applyFont="1" applyBorder="1" applyAlignment="1" applyProtection="1">
      <alignment horizontal="center" vertical="center"/>
      <protection/>
    </xf>
    <xf numFmtId="0" fontId="67" fillId="0" borderId="12" xfId="58" applyFont="1" applyBorder="1" applyAlignment="1" applyProtection="1">
      <alignment horizontal="left" vertical="center" wrapText="1"/>
      <protection/>
    </xf>
    <xf numFmtId="0" fontId="63" fillId="0" borderId="0" xfId="58" applyFont="1" applyBorder="1" applyAlignment="1" applyProtection="1">
      <alignment horizontal="center" vertical="center"/>
      <protection/>
    </xf>
    <xf numFmtId="0" fontId="66" fillId="0" borderId="12" xfId="58" applyFont="1" applyBorder="1" applyAlignment="1" applyProtection="1">
      <alignment horizontal="center"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59" fillId="36" borderId="12" xfId="58" applyFont="1" applyFill="1" applyBorder="1" applyAlignment="1" applyProtection="1">
      <alignment horizontal="center" vertical="center" textRotation="90"/>
      <protection/>
    </xf>
    <xf numFmtId="0" fontId="11" fillId="0" borderId="19" xfId="58" applyFont="1" applyFill="1" applyBorder="1" applyAlignment="1" applyProtection="1">
      <alignment horizontal="left" vertical="center"/>
      <protection/>
    </xf>
    <xf numFmtId="0" fontId="11" fillId="0" borderId="20" xfId="58" applyFont="1" applyFill="1" applyBorder="1" applyAlignment="1" applyProtection="1">
      <alignment horizontal="left" vertical="center"/>
      <protection/>
    </xf>
    <xf numFmtId="0" fontId="11" fillId="0" borderId="21" xfId="58" applyFont="1" applyFill="1" applyBorder="1" applyAlignment="1" applyProtection="1">
      <alignment horizontal="left" vertical="center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59" fillId="36" borderId="12" xfId="58" applyFont="1" applyFill="1" applyBorder="1" applyAlignment="1" applyProtection="1">
      <alignment horizontal="center" vertical="center"/>
      <protection/>
    </xf>
    <xf numFmtId="0" fontId="64" fillId="0" borderId="0" xfId="58" applyFont="1" applyBorder="1" applyAlignment="1" applyProtection="1">
      <alignment horizontal="center" vertical="center"/>
      <protection/>
    </xf>
    <xf numFmtId="0" fontId="64" fillId="0" borderId="16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58" applyFont="1" applyFill="1" applyBorder="1" applyAlignment="1" applyProtection="1">
      <alignment horizontal="left" vertical="center"/>
      <protection/>
    </xf>
    <xf numFmtId="0" fontId="10" fillId="0" borderId="20" xfId="58" applyFont="1" applyFill="1" applyBorder="1" applyAlignment="1" applyProtection="1">
      <alignment horizontal="left" vertical="center"/>
      <protection/>
    </xf>
    <xf numFmtId="0" fontId="10" fillId="0" borderId="21" xfId="58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7" borderId="13" xfId="0" applyNumberFormat="1" applyFont="1" applyFill="1" applyBorder="1" applyAlignment="1" applyProtection="1">
      <alignment horizontal="left" vertical="center" wrapText="1"/>
      <protection/>
    </xf>
    <xf numFmtId="0" fontId="13" fillId="37" borderId="14" xfId="0" applyNumberFormat="1" applyFont="1" applyFill="1" applyBorder="1" applyAlignment="1" applyProtection="1">
      <alignment horizontal="left" vertical="center" wrapText="1"/>
      <protection/>
    </xf>
    <xf numFmtId="0" fontId="13" fillId="37" borderId="15" xfId="0" applyNumberFormat="1" applyFont="1" applyFill="1" applyBorder="1" applyAlignment="1" applyProtection="1">
      <alignment horizontal="left" vertical="center" wrapText="1"/>
      <protection/>
    </xf>
    <xf numFmtId="0" fontId="13" fillId="37" borderId="16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Font="1" applyFill="1" applyBorder="1" applyAlignment="1" applyProtection="1">
      <alignment vertical="center"/>
      <protection/>
    </xf>
    <xf numFmtId="0" fontId="66" fillId="0" borderId="0" xfId="58" applyFont="1" applyBorder="1" applyAlignment="1" applyProtection="1">
      <alignment horizontal="center" vertical="center" wrapText="1"/>
      <protection/>
    </xf>
    <xf numFmtId="0" fontId="66" fillId="0" borderId="16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68" fillId="0" borderId="10" xfId="0" applyNumberFormat="1" applyFont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0" fontId="22" fillId="0" borderId="18" xfId="0" applyNumberFormat="1" applyFont="1" applyFill="1" applyBorder="1" applyAlignment="1" applyProtection="1">
      <alignment horizontal="left" vertical="center" wrapText="1"/>
      <protection/>
    </xf>
    <xf numFmtId="0" fontId="23" fillId="36" borderId="13" xfId="0" applyNumberFormat="1" applyFont="1" applyFill="1" applyBorder="1" applyAlignment="1" applyProtection="1">
      <alignment horizontal="left" vertical="center" wrapText="1"/>
      <protection/>
    </xf>
    <xf numFmtId="0" fontId="23" fillId="36" borderId="14" xfId="0" applyNumberFormat="1" applyFont="1" applyFill="1" applyBorder="1" applyAlignment="1" applyProtection="1">
      <alignment horizontal="left" vertical="center" wrapText="1"/>
      <protection/>
    </xf>
    <xf numFmtId="0" fontId="23" fillId="36" borderId="15" xfId="0" applyNumberFormat="1" applyFont="1" applyFill="1" applyBorder="1" applyAlignment="1" applyProtection="1">
      <alignment horizontal="left" vertical="center" wrapText="1"/>
      <protection/>
    </xf>
    <xf numFmtId="0" fontId="23" fillId="36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36" borderId="12" xfId="0" applyNumberFormat="1" applyFont="1" applyFill="1" applyBorder="1" applyAlignment="1" applyProtection="1">
      <alignment horizontal="left" vertical="center"/>
      <protection/>
    </xf>
    <xf numFmtId="0" fontId="11" fillId="36" borderId="12" xfId="0" applyNumberFormat="1" applyFont="1" applyFill="1" applyBorder="1" applyAlignment="1" applyProtection="1">
      <alignment horizontal="left" vertical="center" wrapText="1"/>
      <protection/>
    </xf>
    <xf numFmtId="0" fontId="23" fillId="36" borderId="12" xfId="0" applyNumberFormat="1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27" ht="21.75" customHeight="1" thickBot="1">
      <c r="A1" s="137" t="s">
        <v>104</v>
      </c>
      <c r="B1" s="137"/>
      <c r="C1" s="137"/>
      <c r="D1" s="137"/>
      <c r="E1" s="137"/>
      <c r="F1" s="137"/>
      <c r="G1" s="6"/>
      <c r="AA1" s="2">
        <f>""</f>
      </c>
    </row>
    <row r="2" spans="1:8" ht="18.75" thickBot="1">
      <c r="A2" s="138" t="s">
        <v>57</v>
      </c>
      <c r="B2" s="139"/>
      <c r="C2" s="140"/>
      <c r="D2" s="140"/>
      <c r="E2" s="140"/>
      <c r="F2" s="140"/>
      <c r="G2" s="140"/>
      <c r="H2" s="141"/>
    </row>
    <row r="3" spans="1:25" ht="50.25" customHeight="1">
      <c r="A3" s="115" t="s">
        <v>158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7"/>
      <c r="W3" s="7"/>
      <c r="X3" s="7"/>
      <c r="Y3" s="7"/>
    </row>
    <row r="4" spans="1:35" ht="23.25" customHeight="1">
      <c r="A4" s="142"/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17" t="s">
        <v>5</v>
      </c>
      <c r="B5" s="117" t="s">
        <v>30</v>
      </c>
      <c r="C5" s="117"/>
      <c r="D5" s="117" t="s">
        <v>9</v>
      </c>
      <c r="E5" s="117" t="s">
        <v>27</v>
      </c>
      <c r="F5" s="117"/>
      <c r="G5" s="129"/>
      <c r="H5" s="117" t="s">
        <v>29</v>
      </c>
      <c r="I5" s="129"/>
      <c r="J5" s="117" t="s">
        <v>1</v>
      </c>
      <c r="K5" s="133" t="s">
        <v>24</v>
      </c>
      <c r="L5" s="117" t="s">
        <v>20</v>
      </c>
      <c r="M5" s="129"/>
      <c r="N5" s="129"/>
      <c r="O5" s="129"/>
      <c r="P5" s="129"/>
      <c r="Q5" s="129"/>
      <c r="R5" s="117" t="s">
        <v>0</v>
      </c>
      <c r="S5" s="117" t="s">
        <v>22</v>
      </c>
      <c r="T5" s="117"/>
      <c r="U5" s="129"/>
      <c r="V5" s="117" t="s">
        <v>19</v>
      </c>
      <c r="W5" s="129"/>
      <c r="X5" s="117" t="s">
        <v>17</v>
      </c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59"/>
      <c r="AK5" s="59"/>
      <c r="AL5" s="59"/>
      <c r="AM5" s="59"/>
      <c r="AN5" s="60"/>
    </row>
    <row r="6" spans="1:40" ht="44.25" customHeight="1">
      <c r="A6" s="118"/>
      <c r="B6" s="117" t="s">
        <v>88</v>
      </c>
      <c r="C6" s="117" t="s">
        <v>87</v>
      </c>
      <c r="D6" s="129"/>
      <c r="E6" s="117" t="s">
        <v>25</v>
      </c>
      <c r="F6" s="117" t="s">
        <v>97</v>
      </c>
      <c r="G6" s="117" t="s">
        <v>98</v>
      </c>
      <c r="H6" s="117" t="s">
        <v>25</v>
      </c>
      <c r="I6" s="117" t="s">
        <v>26</v>
      </c>
      <c r="J6" s="130"/>
      <c r="K6" s="134"/>
      <c r="L6" s="117" t="s">
        <v>7</v>
      </c>
      <c r="M6" s="117" t="s">
        <v>31</v>
      </c>
      <c r="N6" s="117" t="s">
        <v>13</v>
      </c>
      <c r="O6" s="117" t="s">
        <v>10</v>
      </c>
      <c r="P6" s="117" t="s">
        <v>97</v>
      </c>
      <c r="Q6" s="117" t="s">
        <v>98</v>
      </c>
      <c r="R6" s="129"/>
      <c r="S6" s="117" t="s">
        <v>28</v>
      </c>
      <c r="T6" s="117" t="s">
        <v>97</v>
      </c>
      <c r="U6" s="133" t="s">
        <v>98</v>
      </c>
      <c r="V6" s="117" t="s">
        <v>25</v>
      </c>
      <c r="W6" s="117" t="s">
        <v>99</v>
      </c>
      <c r="X6" s="117" t="s">
        <v>12</v>
      </c>
      <c r="Y6" s="117" t="s">
        <v>3</v>
      </c>
      <c r="Z6" s="129"/>
      <c r="AA6" s="117" t="s">
        <v>8</v>
      </c>
      <c r="AB6" s="129"/>
      <c r="AC6" s="117" t="s">
        <v>6</v>
      </c>
      <c r="AD6" s="129"/>
      <c r="AE6" s="117" t="s">
        <v>21</v>
      </c>
      <c r="AF6" s="129"/>
      <c r="AG6" s="117" t="s">
        <v>16</v>
      </c>
      <c r="AH6" s="117" t="s">
        <v>2</v>
      </c>
      <c r="AI6" s="61" t="s">
        <v>11</v>
      </c>
      <c r="AJ6" s="136" t="s">
        <v>15</v>
      </c>
      <c r="AK6" s="117" t="s">
        <v>14</v>
      </c>
      <c r="AL6" s="117" t="s">
        <v>23</v>
      </c>
      <c r="AM6" s="117" t="s">
        <v>100</v>
      </c>
      <c r="AN6" s="117" t="s">
        <v>101</v>
      </c>
    </row>
    <row r="7" spans="1:40" ht="59.25" customHeight="1">
      <c r="A7" s="118"/>
      <c r="B7" s="117"/>
      <c r="C7" s="117"/>
      <c r="D7" s="130"/>
      <c r="E7" s="130"/>
      <c r="F7" s="130"/>
      <c r="G7" s="117"/>
      <c r="H7" s="130"/>
      <c r="I7" s="130"/>
      <c r="J7" s="130"/>
      <c r="K7" s="135"/>
      <c r="L7" s="130"/>
      <c r="M7" s="130"/>
      <c r="N7" s="130"/>
      <c r="O7" s="130"/>
      <c r="P7" s="130"/>
      <c r="Q7" s="117"/>
      <c r="R7" s="130"/>
      <c r="S7" s="130"/>
      <c r="T7" s="130"/>
      <c r="U7" s="133"/>
      <c r="V7" s="130"/>
      <c r="W7" s="130"/>
      <c r="X7" s="129"/>
      <c r="Y7" s="61" t="s">
        <v>18</v>
      </c>
      <c r="Z7" s="61" t="s">
        <v>4</v>
      </c>
      <c r="AA7" s="61" t="s">
        <v>18</v>
      </c>
      <c r="AB7" s="61" t="s">
        <v>4</v>
      </c>
      <c r="AC7" s="61" t="s">
        <v>18</v>
      </c>
      <c r="AD7" s="61" t="s">
        <v>4</v>
      </c>
      <c r="AE7" s="61" t="s">
        <v>18</v>
      </c>
      <c r="AF7" s="61" t="s">
        <v>4</v>
      </c>
      <c r="AG7" s="130"/>
      <c r="AH7" s="129"/>
      <c r="AI7" s="61" t="s">
        <v>4</v>
      </c>
      <c r="AJ7" s="118"/>
      <c r="AK7" s="118"/>
      <c r="AL7" s="118"/>
      <c r="AM7" s="118"/>
      <c r="AN7" s="118"/>
    </row>
    <row r="8" spans="1:40" ht="24.75" customHeight="1">
      <c r="A8" s="125">
        <v>1</v>
      </c>
      <c r="B8" s="131" t="s">
        <v>77</v>
      </c>
      <c r="C8" s="91" t="s">
        <v>75</v>
      </c>
      <c r="D8" s="62">
        <v>22</v>
      </c>
      <c r="E8" s="62">
        <v>1026</v>
      </c>
      <c r="F8" s="62"/>
      <c r="G8" s="62"/>
      <c r="H8" s="62">
        <v>803</v>
      </c>
      <c r="I8" s="62">
        <v>780</v>
      </c>
      <c r="J8" s="63">
        <f aca="true" t="shared" si="0" ref="J8:J48">IF((D8=0),"",((H8/D8)/11))</f>
        <v>3.3181818181818183</v>
      </c>
      <c r="K8" s="64">
        <f>E8+H8</f>
        <v>1829</v>
      </c>
      <c r="L8" s="62">
        <v>493</v>
      </c>
      <c r="M8" s="62">
        <v>381</v>
      </c>
      <c r="N8" s="64">
        <f>L8+M8</f>
        <v>874</v>
      </c>
      <c r="O8" s="62"/>
      <c r="P8" s="62"/>
      <c r="Q8" s="62"/>
      <c r="R8" s="64">
        <f aca="true" t="shared" si="1" ref="R8:R48">IF((D8=0),"",((N8/D8)/11))</f>
        <v>3.611570247933884</v>
      </c>
      <c r="S8" s="62">
        <v>955</v>
      </c>
      <c r="T8" s="62"/>
      <c r="U8" s="62"/>
      <c r="V8" s="63">
        <f>IF((D8=0),"",(S8/D8))</f>
        <v>43.40909090909091</v>
      </c>
      <c r="W8" s="63">
        <f>IF((D8=0),"",(T8/D8))</f>
        <v>0</v>
      </c>
      <c r="X8" s="65">
        <f>Y8+AA8+AC8+AE8</f>
        <v>140</v>
      </c>
      <c r="Y8" s="62">
        <v>107</v>
      </c>
      <c r="Z8" s="63">
        <f>IF((X8=0),"",((Y8/X8)*100))</f>
        <v>76.42857142857142</v>
      </c>
      <c r="AA8" s="62">
        <v>11</v>
      </c>
      <c r="AB8" s="63">
        <f>IF((X8=0),"",((AA8/X8)*100))</f>
        <v>7.857142857142857</v>
      </c>
      <c r="AC8" s="62">
        <v>22</v>
      </c>
      <c r="AD8" s="63">
        <f>IF((X8=0),"",((AC8/X8)*100))</f>
        <v>15.714285714285714</v>
      </c>
      <c r="AE8" s="62"/>
      <c r="AF8" s="63">
        <f>IF((X8=0),"",((AE8/X8)*100))</f>
        <v>0</v>
      </c>
      <c r="AG8" s="63">
        <f>IF((H8=0),"",((N8/H8)*100))</f>
        <v>108.84184308841841</v>
      </c>
      <c r="AH8" s="63">
        <f>IF((K8=0),"",((N8/K8)*100))</f>
        <v>47.78567523236742</v>
      </c>
      <c r="AI8" s="63">
        <f>IF((N8=0),"",((((N8-AA8)-AC8)/N8)*100))</f>
        <v>96.22425629290618</v>
      </c>
      <c r="AJ8" s="66">
        <f>IF((H8=0),"",((S8*12)/H8))</f>
        <v>14.27148194271482</v>
      </c>
      <c r="AK8" s="66">
        <f>IF((L8=0),"",((L8/N8)*100))</f>
        <v>56.40732265446224</v>
      </c>
      <c r="AL8" s="66">
        <f>IF((M8=0),"",((M8/N8)*100))</f>
        <v>43.59267734553776</v>
      </c>
      <c r="AM8" s="66">
        <f>IF((N8=0),"",((Q8/N8)*100))</f>
        <v>0</v>
      </c>
      <c r="AN8" s="64">
        <f aca="true" t="shared" si="2" ref="AN8:AN48">IF((D8=0),"",((K8/D8/11)))</f>
        <v>7.5578512396694215</v>
      </c>
    </row>
    <row r="9" spans="1:40" ht="24.75" customHeight="1">
      <c r="A9" s="126"/>
      <c r="B9" s="132"/>
      <c r="C9" s="91" t="s">
        <v>76</v>
      </c>
      <c r="D9" s="62">
        <v>9</v>
      </c>
      <c r="E9" s="62">
        <v>99</v>
      </c>
      <c r="F9" s="62"/>
      <c r="G9" s="62"/>
      <c r="H9" s="62">
        <v>62</v>
      </c>
      <c r="I9" s="62">
        <v>54</v>
      </c>
      <c r="J9" s="63">
        <f t="shared" si="0"/>
        <v>0.6262626262626263</v>
      </c>
      <c r="K9" s="64">
        <f aca="true" t="shared" si="3" ref="K9:K27">E9+H9</f>
        <v>161</v>
      </c>
      <c r="L9" s="62">
        <v>17</v>
      </c>
      <c r="M9" s="62">
        <v>62</v>
      </c>
      <c r="N9" s="64">
        <f aca="true" t="shared" si="4" ref="N9:N27">L9+M9</f>
        <v>79</v>
      </c>
      <c r="O9" s="62"/>
      <c r="P9" s="62"/>
      <c r="Q9" s="62"/>
      <c r="R9" s="64">
        <f t="shared" si="1"/>
        <v>0.797979797979798</v>
      </c>
      <c r="S9" s="62">
        <v>82</v>
      </c>
      <c r="T9" s="62"/>
      <c r="U9" s="62"/>
      <c r="V9" s="63">
        <f aca="true" t="shared" si="5" ref="V9:V27">IF((D9=0),"",(S9/D9))</f>
        <v>9.11111111111111</v>
      </c>
      <c r="W9" s="63">
        <f aca="true" t="shared" si="6" ref="W9:W27">IF((D9=0),"",(T9/D9))</f>
        <v>0</v>
      </c>
      <c r="X9" s="65">
        <f aca="true" t="shared" si="7" ref="X9:X46">Y9+AA9+AC9+AE9</f>
        <v>3</v>
      </c>
      <c r="Y9" s="62">
        <v>2</v>
      </c>
      <c r="Z9" s="63">
        <f aca="true" t="shared" si="8" ref="Z9:Z27">IF((X9=0),"",((Y9/X9)*100))</f>
        <v>66.66666666666666</v>
      </c>
      <c r="AA9" s="62"/>
      <c r="AB9" s="63">
        <f aca="true" t="shared" si="9" ref="AB9:AB27">IF((X9=0),"",((AA9/X9)*100))</f>
        <v>0</v>
      </c>
      <c r="AC9" s="62">
        <v>1</v>
      </c>
      <c r="AD9" s="63">
        <f aca="true" t="shared" si="10" ref="AD9:AD27">IF((X9=0),"",((AC9/X9)*100))</f>
        <v>33.33333333333333</v>
      </c>
      <c r="AE9" s="62"/>
      <c r="AF9" s="63">
        <f aca="true" t="shared" si="11" ref="AF9:AF27">IF((X9=0),"",((AE9/X9)*100))</f>
        <v>0</v>
      </c>
      <c r="AG9" s="63">
        <f aca="true" t="shared" si="12" ref="AG9:AG27">IF((H9=0),"",((N9/H9)*100))</f>
        <v>127.41935483870968</v>
      </c>
      <c r="AH9" s="63">
        <f aca="true" t="shared" si="13" ref="AH9:AH27">IF((K9=0),"",((N9/K9)*100))</f>
        <v>49.06832298136646</v>
      </c>
      <c r="AI9" s="63">
        <f aca="true" t="shared" si="14" ref="AI9:AI27">IF((N9=0),"",((((N9-AA9)-AC9)/N9)*100))</f>
        <v>98.73417721518987</v>
      </c>
      <c r="AJ9" s="66">
        <f aca="true" t="shared" si="15" ref="AJ9:AJ48">IF((H9=0),"",((S9*12)/H9))</f>
        <v>15.870967741935484</v>
      </c>
      <c r="AK9" s="66">
        <f aca="true" t="shared" si="16" ref="AK9:AK27">IF((L9=0),"",((L9/N9)*100))</f>
        <v>21.518987341772153</v>
      </c>
      <c r="AL9" s="66">
        <f aca="true" t="shared" si="17" ref="AL9:AL27">IF((M9=0),"",((M9/N9)*100))</f>
        <v>78.48101265822784</v>
      </c>
      <c r="AM9" s="66">
        <f aca="true" t="shared" si="18" ref="AM9:AM27">IF((N9=0),"",((Q9/N9)*100))</f>
        <v>0</v>
      </c>
      <c r="AN9" s="64">
        <f t="shared" si="2"/>
        <v>1.6262626262626263</v>
      </c>
    </row>
    <row r="10" spans="1:40" ht="24.75" customHeight="1">
      <c r="A10" s="125">
        <v>2</v>
      </c>
      <c r="B10" s="131" t="s">
        <v>78</v>
      </c>
      <c r="C10" s="91" t="s">
        <v>75</v>
      </c>
      <c r="D10" s="62">
        <v>22</v>
      </c>
      <c r="E10" s="62">
        <v>8439</v>
      </c>
      <c r="F10" s="62"/>
      <c r="G10" s="62"/>
      <c r="H10" s="62">
        <v>15059</v>
      </c>
      <c r="I10" s="62">
        <v>14920</v>
      </c>
      <c r="J10" s="63">
        <f t="shared" si="0"/>
        <v>62.22727272727273</v>
      </c>
      <c r="K10" s="64">
        <f t="shared" si="3"/>
        <v>23498</v>
      </c>
      <c r="L10" s="62">
        <v>10867</v>
      </c>
      <c r="M10" s="62">
        <v>2343</v>
      </c>
      <c r="N10" s="64">
        <f t="shared" si="4"/>
        <v>13210</v>
      </c>
      <c r="O10" s="62"/>
      <c r="P10" s="62"/>
      <c r="Q10" s="62"/>
      <c r="R10" s="64">
        <f t="shared" si="1"/>
        <v>54.586776859504134</v>
      </c>
      <c r="S10" s="62">
        <v>10288</v>
      </c>
      <c r="T10" s="62"/>
      <c r="U10" s="62"/>
      <c r="V10" s="63">
        <f t="shared" si="5"/>
        <v>467.6363636363636</v>
      </c>
      <c r="W10" s="63">
        <f t="shared" si="6"/>
        <v>0</v>
      </c>
      <c r="X10" s="65">
        <f t="shared" si="7"/>
        <v>617</v>
      </c>
      <c r="Y10" s="62">
        <v>448</v>
      </c>
      <c r="Z10" s="63">
        <f t="shared" si="8"/>
        <v>72.6094003241491</v>
      </c>
      <c r="AA10" s="62">
        <v>74</v>
      </c>
      <c r="AB10" s="63">
        <f t="shared" si="9"/>
        <v>11.9935170178282</v>
      </c>
      <c r="AC10" s="62">
        <v>95</v>
      </c>
      <c r="AD10" s="63">
        <f t="shared" si="10"/>
        <v>15.39708265802269</v>
      </c>
      <c r="AE10" s="62"/>
      <c r="AF10" s="63">
        <f t="shared" si="11"/>
        <v>0</v>
      </c>
      <c r="AG10" s="63">
        <f t="shared" si="12"/>
        <v>87.7216282621688</v>
      </c>
      <c r="AH10" s="63">
        <f t="shared" si="13"/>
        <v>56.21755042982382</v>
      </c>
      <c r="AI10" s="63">
        <f t="shared" si="14"/>
        <v>98.72066616199848</v>
      </c>
      <c r="AJ10" s="66">
        <f t="shared" si="15"/>
        <v>8.198153927883657</v>
      </c>
      <c r="AK10" s="66">
        <f t="shared" si="16"/>
        <v>82.26343679031038</v>
      </c>
      <c r="AL10" s="66">
        <f t="shared" si="17"/>
        <v>17.736563209689628</v>
      </c>
      <c r="AM10" s="66">
        <f t="shared" si="18"/>
        <v>0</v>
      </c>
      <c r="AN10" s="64">
        <f t="shared" si="2"/>
        <v>97.099173553719</v>
      </c>
    </row>
    <row r="11" spans="1:40" ht="24.75" customHeight="1">
      <c r="A11" s="126"/>
      <c r="B11" s="132"/>
      <c r="C11" s="91" t="s">
        <v>76</v>
      </c>
      <c r="D11" s="62">
        <v>9</v>
      </c>
      <c r="E11" s="62">
        <v>124</v>
      </c>
      <c r="F11" s="62"/>
      <c r="G11" s="62"/>
      <c r="H11" s="62">
        <v>135</v>
      </c>
      <c r="I11" s="62">
        <v>134</v>
      </c>
      <c r="J11" s="63">
        <f t="shared" si="0"/>
        <v>1.3636363636363635</v>
      </c>
      <c r="K11" s="64">
        <f t="shared" si="3"/>
        <v>259</v>
      </c>
      <c r="L11" s="62">
        <v>51</v>
      </c>
      <c r="M11" s="62">
        <v>62</v>
      </c>
      <c r="N11" s="64">
        <f t="shared" si="4"/>
        <v>113</v>
      </c>
      <c r="O11" s="62"/>
      <c r="P11" s="62"/>
      <c r="Q11" s="62"/>
      <c r="R11" s="64">
        <f t="shared" si="1"/>
        <v>1.1414141414141414</v>
      </c>
      <c r="S11" s="62">
        <v>146</v>
      </c>
      <c r="T11" s="62"/>
      <c r="U11" s="62"/>
      <c r="V11" s="63">
        <f t="shared" si="5"/>
        <v>16.22222222222222</v>
      </c>
      <c r="W11" s="63">
        <f t="shared" si="6"/>
        <v>0</v>
      </c>
      <c r="X11" s="65">
        <f t="shared" si="7"/>
        <v>1</v>
      </c>
      <c r="Y11" s="62"/>
      <c r="Z11" s="63">
        <f t="shared" si="8"/>
        <v>0</v>
      </c>
      <c r="AA11" s="62"/>
      <c r="AB11" s="63">
        <f t="shared" si="9"/>
        <v>0</v>
      </c>
      <c r="AC11" s="62">
        <v>1</v>
      </c>
      <c r="AD11" s="63">
        <f t="shared" si="10"/>
        <v>100</v>
      </c>
      <c r="AE11" s="62"/>
      <c r="AF11" s="63">
        <f t="shared" si="11"/>
        <v>0</v>
      </c>
      <c r="AG11" s="63">
        <f t="shared" si="12"/>
        <v>83.7037037037037</v>
      </c>
      <c r="AH11" s="63">
        <f t="shared" si="13"/>
        <v>43.62934362934363</v>
      </c>
      <c r="AI11" s="63">
        <f t="shared" si="14"/>
        <v>99.11504424778761</v>
      </c>
      <c r="AJ11" s="66">
        <f t="shared" si="15"/>
        <v>12.977777777777778</v>
      </c>
      <c r="AK11" s="66">
        <f t="shared" si="16"/>
        <v>45.13274336283185</v>
      </c>
      <c r="AL11" s="66">
        <f t="shared" si="17"/>
        <v>54.86725663716814</v>
      </c>
      <c r="AM11" s="66">
        <f t="shared" si="18"/>
        <v>0</v>
      </c>
      <c r="AN11" s="64">
        <f t="shared" si="2"/>
        <v>2.6161616161616164</v>
      </c>
    </row>
    <row r="12" spans="1:40" ht="24.75" customHeight="1">
      <c r="A12" s="125">
        <v>3</v>
      </c>
      <c r="B12" s="131" t="s">
        <v>79</v>
      </c>
      <c r="C12" s="91" t="s">
        <v>75</v>
      </c>
      <c r="D12" s="62">
        <v>22</v>
      </c>
      <c r="E12" s="62">
        <v>757</v>
      </c>
      <c r="F12" s="62"/>
      <c r="G12" s="62"/>
      <c r="H12" s="62">
        <v>1413</v>
      </c>
      <c r="I12" s="62">
        <v>1391</v>
      </c>
      <c r="J12" s="63">
        <f t="shared" si="0"/>
        <v>5.838842975206612</v>
      </c>
      <c r="K12" s="64">
        <f t="shared" si="3"/>
        <v>2170</v>
      </c>
      <c r="L12" s="62">
        <v>977</v>
      </c>
      <c r="M12" s="62">
        <v>237</v>
      </c>
      <c r="N12" s="64">
        <f t="shared" si="4"/>
        <v>1214</v>
      </c>
      <c r="O12" s="62"/>
      <c r="P12" s="62"/>
      <c r="Q12" s="62"/>
      <c r="R12" s="64">
        <f t="shared" si="1"/>
        <v>5.016528925619834</v>
      </c>
      <c r="S12" s="62">
        <v>956</v>
      </c>
      <c r="T12" s="62"/>
      <c r="U12" s="62"/>
      <c r="V12" s="63">
        <f t="shared" si="5"/>
        <v>43.45454545454545</v>
      </c>
      <c r="W12" s="63">
        <f t="shared" si="6"/>
        <v>0</v>
      </c>
      <c r="X12" s="65">
        <f t="shared" si="7"/>
        <v>56</v>
      </c>
      <c r="Y12" s="62">
        <v>32</v>
      </c>
      <c r="Z12" s="63">
        <f t="shared" si="8"/>
        <v>57.14285714285714</v>
      </c>
      <c r="AA12" s="62">
        <v>10</v>
      </c>
      <c r="AB12" s="63">
        <f t="shared" si="9"/>
        <v>17.857142857142858</v>
      </c>
      <c r="AC12" s="62">
        <v>14</v>
      </c>
      <c r="AD12" s="63">
        <f t="shared" si="10"/>
        <v>25</v>
      </c>
      <c r="AE12" s="62"/>
      <c r="AF12" s="63">
        <f t="shared" si="11"/>
        <v>0</v>
      </c>
      <c r="AG12" s="63">
        <f t="shared" si="12"/>
        <v>85.91648973814578</v>
      </c>
      <c r="AH12" s="63">
        <f t="shared" si="13"/>
        <v>55.94470046082949</v>
      </c>
      <c r="AI12" s="63">
        <f t="shared" si="14"/>
        <v>98.02306425041186</v>
      </c>
      <c r="AJ12" s="66">
        <f t="shared" si="15"/>
        <v>8.118895966029724</v>
      </c>
      <c r="AK12" s="66">
        <f t="shared" si="16"/>
        <v>80.47775947281714</v>
      </c>
      <c r="AL12" s="66">
        <f t="shared" si="17"/>
        <v>19.522240527182866</v>
      </c>
      <c r="AM12" s="66">
        <f t="shared" si="18"/>
        <v>0</v>
      </c>
      <c r="AN12" s="64">
        <f t="shared" si="2"/>
        <v>8.966942148760332</v>
      </c>
    </row>
    <row r="13" spans="1:40" ht="24.75" customHeight="1">
      <c r="A13" s="126"/>
      <c r="B13" s="132"/>
      <c r="C13" s="91" t="s">
        <v>76</v>
      </c>
      <c r="D13" s="62">
        <v>9</v>
      </c>
      <c r="E13" s="62">
        <v>59</v>
      </c>
      <c r="F13" s="62"/>
      <c r="G13" s="62"/>
      <c r="H13" s="62">
        <v>78</v>
      </c>
      <c r="I13" s="62">
        <v>76</v>
      </c>
      <c r="J13" s="63">
        <f t="shared" si="0"/>
        <v>0.7878787878787878</v>
      </c>
      <c r="K13" s="64">
        <f t="shared" si="3"/>
        <v>137</v>
      </c>
      <c r="L13" s="62">
        <v>14</v>
      </c>
      <c r="M13" s="62">
        <v>40</v>
      </c>
      <c r="N13" s="64">
        <f t="shared" si="4"/>
        <v>54</v>
      </c>
      <c r="O13" s="62"/>
      <c r="P13" s="62"/>
      <c r="Q13" s="62"/>
      <c r="R13" s="64">
        <f t="shared" si="1"/>
        <v>0.5454545454545454</v>
      </c>
      <c r="S13" s="62">
        <v>83</v>
      </c>
      <c r="T13" s="62"/>
      <c r="U13" s="62"/>
      <c r="V13" s="63">
        <f t="shared" si="5"/>
        <v>9.222222222222221</v>
      </c>
      <c r="W13" s="63">
        <f t="shared" si="6"/>
        <v>0</v>
      </c>
      <c r="X13" s="65">
        <f t="shared" si="7"/>
        <v>0</v>
      </c>
      <c r="Y13" s="62"/>
      <c r="Z13" s="63">
        <f t="shared" si="8"/>
      </c>
      <c r="AA13" s="62"/>
      <c r="AB13" s="63">
        <f t="shared" si="9"/>
      </c>
      <c r="AC13" s="62"/>
      <c r="AD13" s="63">
        <f t="shared" si="10"/>
      </c>
      <c r="AE13" s="62"/>
      <c r="AF13" s="63">
        <f t="shared" si="11"/>
      </c>
      <c r="AG13" s="63">
        <f t="shared" si="12"/>
        <v>69.23076923076923</v>
      </c>
      <c r="AH13" s="63">
        <f t="shared" si="13"/>
        <v>39.416058394160586</v>
      </c>
      <c r="AI13" s="63">
        <f t="shared" si="14"/>
        <v>100</v>
      </c>
      <c r="AJ13" s="66">
        <f t="shared" si="15"/>
        <v>12.76923076923077</v>
      </c>
      <c r="AK13" s="66">
        <f t="shared" si="16"/>
        <v>25.925925925925924</v>
      </c>
      <c r="AL13" s="66">
        <f t="shared" si="17"/>
        <v>74.07407407407408</v>
      </c>
      <c r="AM13" s="66">
        <f t="shared" si="18"/>
        <v>0</v>
      </c>
      <c r="AN13" s="64">
        <f t="shared" si="2"/>
        <v>1.3838383838383839</v>
      </c>
    </row>
    <row r="14" spans="1:40" ht="24.75" customHeight="1">
      <c r="A14" s="125">
        <v>4</v>
      </c>
      <c r="B14" s="131" t="s">
        <v>80</v>
      </c>
      <c r="C14" s="91" t="s">
        <v>75</v>
      </c>
      <c r="D14" s="62">
        <v>22</v>
      </c>
      <c r="E14" s="62">
        <v>1144</v>
      </c>
      <c r="F14" s="62"/>
      <c r="G14" s="62"/>
      <c r="H14" s="62">
        <v>1056</v>
      </c>
      <c r="I14" s="62">
        <v>1041</v>
      </c>
      <c r="J14" s="63">
        <f t="shared" si="0"/>
        <v>4.363636363636363</v>
      </c>
      <c r="K14" s="64">
        <f t="shared" si="3"/>
        <v>2200</v>
      </c>
      <c r="L14" s="62">
        <v>517</v>
      </c>
      <c r="M14" s="62">
        <v>602</v>
      </c>
      <c r="N14" s="64">
        <f t="shared" si="4"/>
        <v>1119</v>
      </c>
      <c r="O14" s="62"/>
      <c r="P14" s="62"/>
      <c r="Q14" s="62"/>
      <c r="R14" s="64">
        <f t="shared" si="1"/>
        <v>4.623966942148761</v>
      </c>
      <c r="S14" s="62">
        <v>1081</v>
      </c>
      <c r="T14" s="62"/>
      <c r="U14" s="62"/>
      <c r="V14" s="63">
        <f t="shared" si="5"/>
        <v>49.13636363636363</v>
      </c>
      <c r="W14" s="63">
        <f t="shared" si="6"/>
        <v>0</v>
      </c>
      <c r="X14" s="65">
        <f t="shared" si="7"/>
        <v>157</v>
      </c>
      <c r="Y14" s="62">
        <v>113</v>
      </c>
      <c r="Z14" s="63">
        <f t="shared" si="8"/>
        <v>71.97452229299363</v>
      </c>
      <c r="AA14" s="62">
        <v>22</v>
      </c>
      <c r="AB14" s="63">
        <f t="shared" si="9"/>
        <v>14.012738853503185</v>
      </c>
      <c r="AC14" s="62">
        <v>22</v>
      </c>
      <c r="AD14" s="63">
        <f t="shared" si="10"/>
        <v>14.012738853503185</v>
      </c>
      <c r="AE14" s="62"/>
      <c r="AF14" s="63">
        <f t="shared" si="11"/>
        <v>0</v>
      </c>
      <c r="AG14" s="63">
        <f t="shared" si="12"/>
        <v>105.96590909090908</v>
      </c>
      <c r="AH14" s="63">
        <f t="shared" si="13"/>
        <v>50.86363636363637</v>
      </c>
      <c r="AI14" s="63">
        <f t="shared" si="14"/>
        <v>96.06791778373548</v>
      </c>
      <c r="AJ14" s="66">
        <f t="shared" si="15"/>
        <v>12.284090909090908</v>
      </c>
      <c r="AK14" s="66">
        <f t="shared" si="16"/>
        <v>46.201966041108136</v>
      </c>
      <c r="AL14" s="66">
        <f t="shared" si="17"/>
        <v>53.798033958891864</v>
      </c>
      <c r="AM14" s="66">
        <f t="shared" si="18"/>
        <v>0</v>
      </c>
      <c r="AN14" s="64">
        <f t="shared" si="2"/>
        <v>9.090909090909092</v>
      </c>
    </row>
    <row r="15" spans="1:40" ht="24.75" customHeight="1">
      <c r="A15" s="126"/>
      <c r="B15" s="132"/>
      <c r="C15" s="91" t="s">
        <v>76</v>
      </c>
      <c r="D15" s="62"/>
      <c r="E15" s="62"/>
      <c r="F15" s="62"/>
      <c r="G15" s="62"/>
      <c r="H15" s="62"/>
      <c r="I15" s="62"/>
      <c r="J15" s="63">
        <f t="shared" si="0"/>
      </c>
      <c r="K15" s="64">
        <f t="shared" si="3"/>
        <v>0</v>
      </c>
      <c r="L15" s="62"/>
      <c r="M15" s="62"/>
      <c r="N15" s="64">
        <f t="shared" si="4"/>
        <v>0</v>
      </c>
      <c r="O15" s="62"/>
      <c r="P15" s="62"/>
      <c r="Q15" s="62"/>
      <c r="R15" s="64">
        <f t="shared" si="1"/>
      </c>
      <c r="S15" s="62"/>
      <c r="T15" s="62"/>
      <c r="U15" s="62"/>
      <c r="V15" s="63">
        <f t="shared" si="5"/>
      </c>
      <c r="W15" s="63">
        <f t="shared" si="6"/>
      </c>
      <c r="X15" s="65">
        <f t="shared" si="7"/>
        <v>0</v>
      </c>
      <c r="Y15" s="62"/>
      <c r="Z15" s="63">
        <f t="shared" si="8"/>
      </c>
      <c r="AA15" s="62"/>
      <c r="AB15" s="63">
        <f t="shared" si="9"/>
      </c>
      <c r="AC15" s="62"/>
      <c r="AD15" s="63">
        <f t="shared" si="10"/>
      </c>
      <c r="AE15" s="62"/>
      <c r="AF15" s="63">
        <f t="shared" si="11"/>
      </c>
      <c r="AG15" s="63">
        <f t="shared" si="12"/>
      </c>
      <c r="AH15" s="63">
        <f t="shared" si="13"/>
      </c>
      <c r="AI15" s="63">
        <f t="shared" si="14"/>
      </c>
      <c r="AJ15" s="66">
        <f t="shared" si="15"/>
      </c>
      <c r="AK15" s="66">
        <f t="shared" si="16"/>
      </c>
      <c r="AL15" s="66">
        <f t="shared" si="17"/>
      </c>
      <c r="AM15" s="66">
        <f t="shared" si="18"/>
      </c>
      <c r="AN15" s="64">
        <f t="shared" si="2"/>
      </c>
    </row>
    <row r="16" spans="1:40" ht="24.75" customHeight="1">
      <c r="A16" s="125">
        <v>5</v>
      </c>
      <c r="B16" s="131" t="s">
        <v>81</v>
      </c>
      <c r="C16" s="91" t="s">
        <v>75</v>
      </c>
      <c r="D16" s="62">
        <v>22</v>
      </c>
      <c r="E16" s="62">
        <v>1163</v>
      </c>
      <c r="F16" s="62">
        <v>99</v>
      </c>
      <c r="G16" s="62">
        <v>105</v>
      </c>
      <c r="H16" s="62">
        <v>848</v>
      </c>
      <c r="I16" s="62">
        <v>832</v>
      </c>
      <c r="J16" s="63">
        <f t="shared" si="0"/>
        <v>3.504132231404959</v>
      </c>
      <c r="K16" s="64">
        <f t="shared" si="3"/>
        <v>2011</v>
      </c>
      <c r="L16" s="62">
        <v>613</v>
      </c>
      <c r="M16" s="62">
        <v>105</v>
      </c>
      <c r="N16" s="64">
        <f t="shared" si="4"/>
        <v>718</v>
      </c>
      <c r="O16" s="62"/>
      <c r="P16" s="62">
        <v>51</v>
      </c>
      <c r="Q16" s="62">
        <v>55</v>
      </c>
      <c r="R16" s="64">
        <f t="shared" si="1"/>
        <v>2.9669421487603302</v>
      </c>
      <c r="S16" s="62">
        <v>1293</v>
      </c>
      <c r="T16" s="62">
        <v>115</v>
      </c>
      <c r="U16" s="62">
        <v>117</v>
      </c>
      <c r="V16" s="63">
        <f t="shared" si="5"/>
        <v>58.77272727272727</v>
      </c>
      <c r="W16" s="63">
        <f t="shared" si="6"/>
        <v>5.2272727272727275</v>
      </c>
      <c r="X16" s="65">
        <f t="shared" si="7"/>
        <v>112</v>
      </c>
      <c r="Y16" s="62">
        <v>77</v>
      </c>
      <c r="Z16" s="63">
        <f t="shared" si="8"/>
        <v>68.75</v>
      </c>
      <c r="AA16" s="62">
        <v>17</v>
      </c>
      <c r="AB16" s="63">
        <f t="shared" si="9"/>
        <v>15.178571428571427</v>
      </c>
      <c r="AC16" s="62">
        <v>18</v>
      </c>
      <c r="AD16" s="63">
        <f t="shared" si="10"/>
        <v>16.071428571428573</v>
      </c>
      <c r="AE16" s="62"/>
      <c r="AF16" s="63">
        <f t="shared" si="11"/>
        <v>0</v>
      </c>
      <c r="AG16" s="63">
        <f t="shared" si="12"/>
        <v>84.66981132075472</v>
      </c>
      <c r="AH16" s="63">
        <f t="shared" si="13"/>
        <v>35.703630034808555</v>
      </c>
      <c r="AI16" s="63">
        <f t="shared" si="14"/>
        <v>95.12534818941504</v>
      </c>
      <c r="AJ16" s="66">
        <f t="shared" si="15"/>
        <v>18.297169811320753</v>
      </c>
      <c r="AK16" s="66">
        <f t="shared" si="16"/>
        <v>85.37604456824512</v>
      </c>
      <c r="AL16" s="66">
        <f t="shared" si="17"/>
        <v>14.623955431754876</v>
      </c>
      <c r="AM16" s="66">
        <f t="shared" si="18"/>
        <v>7.66016713091922</v>
      </c>
      <c r="AN16" s="64">
        <f t="shared" si="2"/>
        <v>8.309917355371901</v>
      </c>
    </row>
    <row r="17" spans="1:40" ht="24.75" customHeight="1">
      <c r="A17" s="126"/>
      <c r="B17" s="132"/>
      <c r="C17" s="91" t="s">
        <v>76</v>
      </c>
      <c r="D17" s="62"/>
      <c r="E17" s="62"/>
      <c r="F17" s="62"/>
      <c r="G17" s="62"/>
      <c r="H17" s="62"/>
      <c r="I17" s="62"/>
      <c r="J17" s="63">
        <f t="shared" si="0"/>
      </c>
      <c r="K17" s="64">
        <f t="shared" si="3"/>
        <v>0</v>
      </c>
      <c r="L17" s="62"/>
      <c r="M17" s="62"/>
      <c r="N17" s="64">
        <f t="shared" si="4"/>
        <v>0</v>
      </c>
      <c r="O17" s="62"/>
      <c r="P17" s="62"/>
      <c r="Q17" s="62"/>
      <c r="R17" s="64">
        <f t="shared" si="1"/>
      </c>
      <c r="S17" s="62"/>
      <c r="T17" s="62"/>
      <c r="U17" s="62"/>
      <c r="V17" s="63">
        <f t="shared" si="5"/>
      </c>
      <c r="W17" s="63">
        <f t="shared" si="6"/>
      </c>
      <c r="X17" s="65">
        <f t="shared" si="7"/>
        <v>0</v>
      </c>
      <c r="Y17" s="62"/>
      <c r="Z17" s="63">
        <f t="shared" si="8"/>
      </c>
      <c r="AA17" s="62"/>
      <c r="AB17" s="63">
        <f t="shared" si="9"/>
      </c>
      <c r="AC17" s="62"/>
      <c r="AD17" s="63">
        <f t="shared" si="10"/>
      </c>
      <c r="AE17" s="62"/>
      <c r="AF17" s="63">
        <f t="shared" si="11"/>
      </c>
      <c r="AG17" s="63">
        <f t="shared" si="12"/>
      </c>
      <c r="AH17" s="63">
        <f t="shared" si="13"/>
      </c>
      <c r="AI17" s="63">
        <f t="shared" si="14"/>
      </c>
      <c r="AJ17" s="66">
        <f t="shared" si="15"/>
      </c>
      <c r="AK17" s="66">
        <f t="shared" si="16"/>
      </c>
      <c r="AL17" s="66">
        <f t="shared" si="17"/>
      </c>
      <c r="AM17" s="66">
        <f t="shared" si="18"/>
      </c>
      <c r="AN17" s="64">
        <f t="shared" si="2"/>
      </c>
    </row>
    <row r="18" spans="1:40" ht="24.75" customHeight="1">
      <c r="A18" s="125">
        <v>6</v>
      </c>
      <c r="B18" s="131" t="s">
        <v>82</v>
      </c>
      <c r="C18" s="91" t="s">
        <v>75</v>
      </c>
      <c r="D18" s="62">
        <v>22</v>
      </c>
      <c r="E18" s="62">
        <v>337</v>
      </c>
      <c r="F18" s="62"/>
      <c r="G18" s="62"/>
      <c r="H18" s="62">
        <v>431</v>
      </c>
      <c r="I18" s="62">
        <v>422</v>
      </c>
      <c r="J18" s="63">
        <f t="shared" si="0"/>
        <v>1.78099173553719</v>
      </c>
      <c r="K18" s="64">
        <f t="shared" si="3"/>
        <v>768</v>
      </c>
      <c r="L18" s="62">
        <v>213</v>
      </c>
      <c r="M18" s="62">
        <v>150</v>
      </c>
      <c r="N18" s="64">
        <f t="shared" si="4"/>
        <v>363</v>
      </c>
      <c r="O18" s="62"/>
      <c r="P18" s="62"/>
      <c r="Q18" s="62"/>
      <c r="R18" s="64">
        <f t="shared" si="1"/>
        <v>1.5</v>
      </c>
      <c r="S18" s="62">
        <v>405</v>
      </c>
      <c r="T18" s="62"/>
      <c r="U18" s="62"/>
      <c r="V18" s="63">
        <f t="shared" si="5"/>
        <v>18.40909090909091</v>
      </c>
      <c r="W18" s="63">
        <f t="shared" si="6"/>
        <v>0</v>
      </c>
      <c r="X18" s="65">
        <f t="shared" si="7"/>
        <v>17</v>
      </c>
      <c r="Y18" s="62">
        <v>12</v>
      </c>
      <c r="Z18" s="63">
        <f t="shared" si="8"/>
        <v>70.58823529411765</v>
      </c>
      <c r="AA18" s="62">
        <v>3</v>
      </c>
      <c r="AB18" s="63">
        <f t="shared" si="9"/>
        <v>17.647058823529413</v>
      </c>
      <c r="AC18" s="62">
        <v>2</v>
      </c>
      <c r="AD18" s="63">
        <f t="shared" si="10"/>
        <v>11.76470588235294</v>
      </c>
      <c r="AE18" s="62"/>
      <c r="AF18" s="63">
        <f t="shared" si="11"/>
        <v>0</v>
      </c>
      <c r="AG18" s="63">
        <f t="shared" si="12"/>
        <v>84.22273781902551</v>
      </c>
      <c r="AH18" s="63">
        <f t="shared" si="13"/>
        <v>47.265625</v>
      </c>
      <c r="AI18" s="63">
        <f t="shared" si="14"/>
        <v>98.62258953168043</v>
      </c>
      <c r="AJ18" s="66">
        <f t="shared" si="15"/>
        <v>11.276102088167054</v>
      </c>
      <c r="AK18" s="66">
        <f t="shared" si="16"/>
        <v>58.67768595041323</v>
      </c>
      <c r="AL18" s="66">
        <f t="shared" si="17"/>
        <v>41.32231404958678</v>
      </c>
      <c r="AM18" s="66">
        <f t="shared" si="18"/>
        <v>0</v>
      </c>
      <c r="AN18" s="64">
        <f t="shared" si="2"/>
        <v>3.173553719008264</v>
      </c>
    </row>
    <row r="19" spans="1:40" ht="24.75" customHeight="1">
      <c r="A19" s="126"/>
      <c r="B19" s="132"/>
      <c r="C19" s="91" t="s">
        <v>76</v>
      </c>
      <c r="D19" s="62"/>
      <c r="E19" s="62"/>
      <c r="F19" s="62"/>
      <c r="G19" s="62"/>
      <c r="H19" s="62"/>
      <c r="I19" s="62"/>
      <c r="J19" s="63">
        <f t="shared" si="0"/>
      </c>
      <c r="K19" s="64">
        <f t="shared" si="3"/>
        <v>0</v>
      </c>
      <c r="L19" s="62"/>
      <c r="M19" s="62"/>
      <c r="N19" s="64">
        <f t="shared" si="4"/>
        <v>0</v>
      </c>
      <c r="O19" s="62"/>
      <c r="P19" s="62"/>
      <c r="Q19" s="62"/>
      <c r="R19" s="64">
        <f t="shared" si="1"/>
      </c>
      <c r="S19" s="62"/>
      <c r="T19" s="62"/>
      <c r="U19" s="62"/>
      <c r="V19" s="63">
        <f t="shared" si="5"/>
      </c>
      <c r="W19" s="63">
        <f t="shared" si="6"/>
      </c>
      <c r="X19" s="65">
        <f t="shared" si="7"/>
        <v>0</v>
      </c>
      <c r="Y19" s="62"/>
      <c r="Z19" s="63">
        <f t="shared" si="8"/>
      </c>
      <c r="AA19" s="62"/>
      <c r="AB19" s="63">
        <f t="shared" si="9"/>
      </c>
      <c r="AC19" s="62"/>
      <c r="AD19" s="63">
        <f t="shared" si="10"/>
      </c>
      <c r="AE19" s="62"/>
      <c r="AF19" s="63">
        <f t="shared" si="11"/>
      </c>
      <c r="AG19" s="63">
        <f t="shared" si="12"/>
      </c>
      <c r="AH19" s="63">
        <f t="shared" si="13"/>
      </c>
      <c r="AI19" s="63">
        <f t="shared" si="14"/>
      </c>
      <c r="AJ19" s="66">
        <f t="shared" si="15"/>
      </c>
      <c r="AK19" s="66">
        <f t="shared" si="16"/>
      </c>
      <c r="AL19" s="66">
        <f t="shared" si="17"/>
      </c>
      <c r="AM19" s="66">
        <f t="shared" si="18"/>
      </c>
      <c r="AN19" s="64">
        <f t="shared" si="2"/>
      </c>
    </row>
    <row r="20" spans="1:40" ht="24.75" customHeight="1">
      <c r="A20" s="125">
        <v>7</v>
      </c>
      <c r="B20" s="131" t="s">
        <v>83</v>
      </c>
      <c r="C20" s="91" t="s">
        <v>75</v>
      </c>
      <c r="D20" s="62">
        <v>21</v>
      </c>
      <c r="E20" s="62">
        <v>73</v>
      </c>
      <c r="F20" s="62"/>
      <c r="G20" s="62"/>
      <c r="H20" s="62">
        <v>26</v>
      </c>
      <c r="I20" s="62">
        <v>23</v>
      </c>
      <c r="J20" s="63">
        <f t="shared" si="0"/>
        <v>0.11255411255411256</v>
      </c>
      <c r="K20" s="64">
        <f t="shared" si="3"/>
        <v>99</v>
      </c>
      <c r="L20" s="62">
        <v>18</v>
      </c>
      <c r="M20" s="62">
        <v>30</v>
      </c>
      <c r="N20" s="64">
        <f t="shared" si="4"/>
        <v>48</v>
      </c>
      <c r="O20" s="62"/>
      <c r="P20" s="62"/>
      <c r="Q20" s="62"/>
      <c r="R20" s="63">
        <f t="shared" si="1"/>
        <v>0.20779220779220778</v>
      </c>
      <c r="S20" s="62">
        <v>51</v>
      </c>
      <c r="T20" s="62"/>
      <c r="U20" s="62"/>
      <c r="V20" s="63">
        <f t="shared" si="5"/>
        <v>2.4285714285714284</v>
      </c>
      <c r="W20" s="63">
        <f t="shared" si="6"/>
        <v>0</v>
      </c>
      <c r="X20" s="65">
        <f t="shared" si="7"/>
        <v>4</v>
      </c>
      <c r="Y20" s="62">
        <v>1</v>
      </c>
      <c r="Z20" s="63">
        <f t="shared" si="8"/>
        <v>25</v>
      </c>
      <c r="AA20" s="62">
        <v>2</v>
      </c>
      <c r="AB20" s="63">
        <f t="shared" si="9"/>
        <v>50</v>
      </c>
      <c r="AC20" s="62">
        <v>1</v>
      </c>
      <c r="AD20" s="63">
        <f t="shared" si="10"/>
        <v>25</v>
      </c>
      <c r="AE20" s="62"/>
      <c r="AF20" s="63">
        <f t="shared" si="11"/>
        <v>0</v>
      </c>
      <c r="AG20" s="63">
        <f t="shared" si="12"/>
        <v>184.6153846153846</v>
      </c>
      <c r="AH20" s="63">
        <f t="shared" si="13"/>
        <v>48.484848484848484</v>
      </c>
      <c r="AI20" s="63">
        <f t="shared" si="14"/>
        <v>93.75</v>
      </c>
      <c r="AJ20" s="66">
        <f t="shared" si="15"/>
        <v>23.53846153846154</v>
      </c>
      <c r="AK20" s="66">
        <f t="shared" si="16"/>
        <v>37.5</v>
      </c>
      <c r="AL20" s="66">
        <f t="shared" si="17"/>
        <v>62.5</v>
      </c>
      <c r="AM20" s="66">
        <f t="shared" si="18"/>
        <v>0</v>
      </c>
      <c r="AN20" s="64">
        <f t="shared" si="2"/>
        <v>0.4285714285714286</v>
      </c>
    </row>
    <row r="21" spans="1:40" ht="24.75" customHeight="1">
      <c r="A21" s="126"/>
      <c r="B21" s="132"/>
      <c r="C21" s="91" t="s">
        <v>76</v>
      </c>
      <c r="D21" s="62"/>
      <c r="E21" s="62"/>
      <c r="F21" s="62"/>
      <c r="G21" s="62"/>
      <c r="H21" s="62"/>
      <c r="I21" s="62"/>
      <c r="J21" s="63">
        <f t="shared" si="0"/>
      </c>
      <c r="K21" s="64">
        <f t="shared" si="3"/>
        <v>0</v>
      </c>
      <c r="L21" s="62"/>
      <c r="M21" s="62"/>
      <c r="N21" s="64">
        <f t="shared" si="4"/>
        <v>0</v>
      </c>
      <c r="O21" s="62"/>
      <c r="P21" s="62"/>
      <c r="Q21" s="62"/>
      <c r="R21" s="63">
        <f t="shared" si="1"/>
      </c>
      <c r="S21" s="62"/>
      <c r="T21" s="62"/>
      <c r="U21" s="62"/>
      <c r="V21" s="63">
        <f t="shared" si="5"/>
      </c>
      <c r="W21" s="63">
        <f t="shared" si="6"/>
      </c>
      <c r="X21" s="65">
        <f t="shared" si="7"/>
        <v>0</v>
      </c>
      <c r="Y21" s="62"/>
      <c r="Z21" s="63">
        <f t="shared" si="8"/>
      </c>
      <c r="AA21" s="62"/>
      <c r="AB21" s="63">
        <f t="shared" si="9"/>
      </c>
      <c r="AC21" s="62"/>
      <c r="AD21" s="63">
        <f t="shared" si="10"/>
      </c>
      <c r="AE21" s="62"/>
      <c r="AF21" s="63">
        <f t="shared" si="11"/>
      </c>
      <c r="AG21" s="63">
        <f t="shared" si="12"/>
      </c>
      <c r="AH21" s="63">
        <f t="shared" si="13"/>
      </c>
      <c r="AI21" s="63">
        <f t="shared" si="14"/>
      </c>
      <c r="AJ21" s="66">
        <f t="shared" si="15"/>
      </c>
      <c r="AK21" s="66">
        <f t="shared" si="16"/>
      </c>
      <c r="AL21" s="66">
        <f t="shared" si="17"/>
      </c>
      <c r="AM21" s="66">
        <f t="shared" si="18"/>
      </c>
      <c r="AN21" s="64">
        <f t="shared" si="2"/>
      </c>
    </row>
    <row r="22" spans="1:40" ht="24.75" customHeight="1">
      <c r="A22" s="125">
        <v>8</v>
      </c>
      <c r="B22" s="131" t="s">
        <v>84</v>
      </c>
      <c r="C22" s="91" t="s">
        <v>75</v>
      </c>
      <c r="D22" s="62">
        <v>22</v>
      </c>
      <c r="E22" s="62">
        <v>394</v>
      </c>
      <c r="F22" s="62"/>
      <c r="G22" s="62"/>
      <c r="H22" s="62">
        <v>154</v>
      </c>
      <c r="I22" s="62">
        <v>152</v>
      </c>
      <c r="J22" s="63">
        <f t="shared" si="0"/>
        <v>0.6363636363636364</v>
      </c>
      <c r="K22" s="64">
        <f t="shared" si="3"/>
        <v>548</v>
      </c>
      <c r="L22" s="62">
        <v>124</v>
      </c>
      <c r="M22" s="62">
        <v>203</v>
      </c>
      <c r="N22" s="64">
        <f t="shared" si="4"/>
        <v>327</v>
      </c>
      <c r="O22" s="62"/>
      <c r="P22" s="62"/>
      <c r="Q22" s="62"/>
      <c r="R22" s="63">
        <f t="shared" si="1"/>
        <v>1.3512396694214877</v>
      </c>
      <c r="S22" s="62">
        <v>221</v>
      </c>
      <c r="T22" s="62"/>
      <c r="U22" s="62"/>
      <c r="V22" s="63">
        <f t="shared" si="5"/>
        <v>10.045454545454545</v>
      </c>
      <c r="W22" s="63">
        <f t="shared" si="6"/>
        <v>0</v>
      </c>
      <c r="X22" s="65">
        <f t="shared" si="7"/>
        <v>13</v>
      </c>
      <c r="Y22" s="62">
        <v>9</v>
      </c>
      <c r="Z22" s="63">
        <f t="shared" si="8"/>
        <v>69.23076923076923</v>
      </c>
      <c r="AA22" s="62">
        <v>2</v>
      </c>
      <c r="AB22" s="63">
        <f t="shared" si="9"/>
        <v>15.384615384615385</v>
      </c>
      <c r="AC22" s="62">
        <v>2</v>
      </c>
      <c r="AD22" s="63">
        <f t="shared" si="10"/>
        <v>15.384615384615385</v>
      </c>
      <c r="AE22" s="62"/>
      <c r="AF22" s="63">
        <f t="shared" si="11"/>
        <v>0</v>
      </c>
      <c r="AG22" s="63">
        <f t="shared" si="12"/>
        <v>212.33766233766235</v>
      </c>
      <c r="AH22" s="63">
        <f t="shared" si="13"/>
        <v>59.67153284671532</v>
      </c>
      <c r="AI22" s="63">
        <f t="shared" si="14"/>
        <v>98.77675840978594</v>
      </c>
      <c r="AJ22" s="66">
        <f t="shared" si="15"/>
        <v>17.22077922077922</v>
      </c>
      <c r="AK22" s="66">
        <f t="shared" si="16"/>
        <v>37.920489296636084</v>
      </c>
      <c r="AL22" s="66">
        <f t="shared" si="17"/>
        <v>62.079510703363916</v>
      </c>
      <c r="AM22" s="66">
        <f t="shared" si="18"/>
        <v>0</v>
      </c>
      <c r="AN22" s="64">
        <f t="shared" si="2"/>
        <v>2.2644628099173554</v>
      </c>
    </row>
    <row r="23" spans="1:40" ht="24.75" customHeight="1">
      <c r="A23" s="126"/>
      <c r="B23" s="132"/>
      <c r="C23" s="91" t="s">
        <v>76</v>
      </c>
      <c r="D23" s="62">
        <v>1</v>
      </c>
      <c r="E23" s="62">
        <v>2</v>
      </c>
      <c r="F23" s="62"/>
      <c r="G23" s="62"/>
      <c r="H23" s="62"/>
      <c r="I23" s="62"/>
      <c r="J23" s="63">
        <f t="shared" si="0"/>
        <v>0</v>
      </c>
      <c r="K23" s="64">
        <f t="shared" si="3"/>
        <v>2</v>
      </c>
      <c r="L23" s="62"/>
      <c r="M23" s="62">
        <v>2</v>
      </c>
      <c r="N23" s="64">
        <f t="shared" si="4"/>
        <v>2</v>
      </c>
      <c r="O23" s="62"/>
      <c r="P23" s="62"/>
      <c r="Q23" s="62"/>
      <c r="R23" s="63">
        <f t="shared" si="1"/>
        <v>0.18181818181818182</v>
      </c>
      <c r="S23" s="62"/>
      <c r="T23" s="62"/>
      <c r="U23" s="62"/>
      <c r="V23" s="63">
        <f t="shared" si="5"/>
        <v>0</v>
      </c>
      <c r="W23" s="63">
        <f t="shared" si="6"/>
        <v>0</v>
      </c>
      <c r="X23" s="65">
        <f t="shared" si="7"/>
        <v>0</v>
      </c>
      <c r="Y23" s="62"/>
      <c r="Z23" s="63">
        <f t="shared" si="8"/>
      </c>
      <c r="AA23" s="62"/>
      <c r="AB23" s="63">
        <f t="shared" si="9"/>
      </c>
      <c r="AC23" s="62"/>
      <c r="AD23" s="63">
        <f t="shared" si="10"/>
      </c>
      <c r="AE23" s="62"/>
      <c r="AF23" s="63">
        <f t="shared" si="11"/>
      </c>
      <c r="AG23" s="63">
        <f t="shared" si="12"/>
      </c>
      <c r="AH23" s="63">
        <f t="shared" si="13"/>
        <v>100</v>
      </c>
      <c r="AI23" s="63">
        <f t="shared" si="14"/>
        <v>100</v>
      </c>
      <c r="AJ23" s="66">
        <f t="shared" si="15"/>
      </c>
      <c r="AK23" s="66">
        <f t="shared" si="16"/>
      </c>
      <c r="AL23" s="66">
        <f t="shared" si="17"/>
        <v>100</v>
      </c>
      <c r="AM23" s="66">
        <f t="shared" si="18"/>
        <v>0</v>
      </c>
      <c r="AN23" s="64">
        <f t="shared" si="2"/>
        <v>0.18181818181818182</v>
      </c>
    </row>
    <row r="24" spans="1:40" ht="24.75" customHeight="1">
      <c r="A24" s="125">
        <v>9</v>
      </c>
      <c r="B24" s="131" t="s">
        <v>85</v>
      </c>
      <c r="C24" s="91" t="s">
        <v>75</v>
      </c>
      <c r="D24" s="62">
        <v>22</v>
      </c>
      <c r="E24" s="62">
        <v>238</v>
      </c>
      <c r="F24" s="62"/>
      <c r="G24" s="62"/>
      <c r="H24" s="62">
        <v>601</v>
      </c>
      <c r="I24" s="62">
        <v>600</v>
      </c>
      <c r="J24" s="63">
        <f t="shared" si="0"/>
        <v>2.4834710743801653</v>
      </c>
      <c r="K24" s="64">
        <f t="shared" si="3"/>
        <v>839</v>
      </c>
      <c r="L24" s="62">
        <v>304</v>
      </c>
      <c r="M24" s="62">
        <v>63</v>
      </c>
      <c r="N24" s="64">
        <f t="shared" si="4"/>
        <v>367</v>
      </c>
      <c r="O24" s="62"/>
      <c r="P24" s="62"/>
      <c r="Q24" s="62"/>
      <c r="R24" s="63">
        <f t="shared" si="1"/>
        <v>1.5165289256198349</v>
      </c>
      <c r="S24" s="62">
        <v>472</v>
      </c>
      <c r="T24" s="62"/>
      <c r="U24" s="62"/>
      <c r="V24" s="63">
        <f t="shared" si="5"/>
        <v>21.454545454545453</v>
      </c>
      <c r="W24" s="63">
        <f t="shared" si="6"/>
        <v>0</v>
      </c>
      <c r="X24" s="65">
        <f t="shared" si="7"/>
        <v>1</v>
      </c>
      <c r="Y24" s="62">
        <v>1</v>
      </c>
      <c r="Z24" s="63">
        <f t="shared" si="8"/>
        <v>100</v>
      </c>
      <c r="AA24" s="62"/>
      <c r="AB24" s="63">
        <f t="shared" si="9"/>
        <v>0</v>
      </c>
      <c r="AC24" s="62"/>
      <c r="AD24" s="63">
        <f t="shared" si="10"/>
        <v>0</v>
      </c>
      <c r="AE24" s="62"/>
      <c r="AF24" s="63">
        <f t="shared" si="11"/>
        <v>0</v>
      </c>
      <c r="AG24" s="63">
        <f t="shared" si="12"/>
        <v>61.064891846921796</v>
      </c>
      <c r="AH24" s="63">
        <f t="shared" si="13"/>
        <v>43.74255065554231</v>
      </c>
      <c r="AI24" s="63">
        <f t="shared" si="14"/>
        <v>100</v>
      </c>
      <c r="AJ24" s="66">
        <f t="shared" si="15"/>
        <v>9.424292845257904</v>
      </c>
      <c r="AK24" s="66">
        <f t="shared" si="16"/>
        <v>82.83378746594006</v>
      </c>
      <c r="AL24" s="66">
        <f t="shared" si="17"/>
        <v>17.166212534059948</v>
      </c>
      <c r="AM24" s="66">
        <f t="shared" si="18"/>
        <v>0</v>
      </c>
      <c r="AN24" s="64">
        <f t="shared" si="2"/>
        <v>3.4669421487603302</v>
      </c>
    </row>
    <row r="25" spans="1:40" ht="24.75" customHeight="1">
      <c r="A25" s="126"/>
      <c r="B25" s="132"/>
      <c r="C25" s="91" t="s">
        <v>76</v>
      </c>
      <c r="D25" s="62">
        <v>6</v>
      </c>
      <c r="E25" s="62">
        <v>9</v>
      </c>
      <c r="F25" s="62"/>
      <c r="G25" s="62"/>
      <c r="H25" s="62"/>
      <c r="I25" s="62"/>
      <c r="J25" s="63">
        <f t="shared" si="0"/>
        <v>0</v>
      </c>
      <c r="K25" s="64">
        <f t="shared" si="3"/>
        <v>9</v>
      </c>
      <c r="L25" s="62"/>
      <c r="M25" s="62">
        <v>7</v>
      </c>
      <c r="N25" s="64">
        <f t="shared" si="4"/>
        <v>7</v>
      </c>
      <c r="O25" s="62"/>
      <c r="P25" s="62"/>
      <c r="Q25" s="62"/>
      <c r="R25" s="63">
        <f t="shared" si="1"/>
        <v>0.10606060606060606</v>
      </c>
      <c r="S25" s="62">
        <v>2</v>
      </c>
      <c r="T25" s="62"/>
      <c r="U25" s="62"/>
      <c r="V25" s="63">
        <f t="shared" si="5"/>
        <v>0.3333333333333333</v>
      </c>
      <c r="W25" s="63">
        <f t="shared" si="6"/>
        <v>0</v>
      </c>
      <c r="X25" s="65">
        <f t="shared" si="7"/>
        <v>0</v>
      </c>
      <c r="Y25" s="62"/>
      <c r="Z25" s="63">
        <f t="shared" si="8"/>
      </c>
      <c r="AA25" s="62"/>
      <c r="AB25" s="63">
        <f t="shared" si="9"/>
      </c>
      <c r="AC25" s="62"/>
      <c r="AD25" s="63">
        <f t="shared" si="10"/>
      </c>
      <c r="AE25" s="62"/>
      <c r="AF25" s="63">
        <f t="shared" si="11"/>
      </c>
      <c r="AG25" s="63">
        <f t="shared" si="12"/>
      </c>
      <c r="AH25" s="63">
        <f t="shared" si="13"/>
        <v>77.77777777777779</v>
      </c>
      <c r="AI25" s="63">
        <f t="shared" si="14"/>
        <v>100</v>
      </c>
      <c r="AJ25" s="66">
        <f t="shared" si="15"/>
      </c>
      <c r="AK25" s="66">
        <f t="shared" si="16"/>
      </c>
      <c r="AL25" s="66">
        <f t="shared" si="17"/>
        <v>100</v>
      </c>
      <c r="AM25" s="66">
        <f t="shared" si="18"/>
        <v>0</v>
      </c>
      <c r="AN25" s="64">
        <f t="shared" si="2"/>
        <v>0.13636363636363635</v>
      </c>
    </row>
    <row r="26" spans="1:40" ht="24.75" customHeight="1">
      <c r="A26" s="125">
        <v>10</v>
      </c>
      <c r="B26" s="131" t="s">
        <v>86</v>
      </c>
      <c r="C26" s="91" t="s">
        <v>75</v>
      </c>
      <c r="D26" s="62">
        <v>21</v>
      </c>
      <c r="E26" s="62">
        <v>240</v>
      </c>
      <c r="F26" s="62"/>
      <c r="G26" s="62"/>
      <c r="H26" s="62">
        <v>221</v>
      </c>
      <c r="I26" s="62">
        <v>215</v>
      </c>
      <c r="J26" s="63">
        <f t="shared" si="0"/>
        <v>0.9567099567099567</v>
      </c>
      <c r="K26" s="64">
        <f t="shared" si="3"/>
        <v>461</v>
      </c>
      <c r="L26" s="62">
        <v>117</v>
      </c>
      <c r="M26" s="62">
        <v>70</v>
      </c>
      <c r="N26" s="64">
        <f t="shared" si="4"/>
        <v>187</v>
      </c>
      <c r="O26" s="62"/>
      <c r="P26" s="62"/>
      <c r="Q26" s="62"/>
      <c r="R26" s="63">
        <f t="shared" si="1"/>
        <v>0.8095238095238095</v>
      </c>
      <c r="S26" s="62">
        <v>274</v>
      </c>
      <c r="T26" s="62"/>
      <c r="U26" s="62"/>
      <c r="V26" s="63">
        <f t="shared" si="5"/>
        <v>13.047619047619047</v>
      </c>
      <c r="W26" s="63">
        <f t="shared" si="6"/>
        <v>0</v>
      </c>
      <c r="X26" s="65">
        <f t="shared" si="7"/>
        <v>9</v>
      </c>
      <c r="Y26" s="62">
        <v>5</v>
      </c>
      <c r="Z26" s="63">
        <f t="shared" si="8"/>
        <v>55.55555555555556</v>
      </c>
      <c r="AA26" s="62">
        <v>2</v>
      </c>
      <c r="AB26" s="63">
        <f t="shared" si="9"/>
        <v>22.22222222222222</v>
      </c>
      <c r="AC26" s="62">
        <v>2</v>
      </c>
      <c r="AD26" s="63">
        <f t="shared" si="10"/>
        <v>22.22222222222222</v>
      </c>
      <c r="AE26" s="62"/>
      <c r="AF26" s="63">
        <f t="shared" si="11"/>
        <v>0</v>
      </c>
      <c r="AG26" s="63">
        <f t="shared" si="12"/>
        <v>84.61538461538461</v>
      </c>
      <c r="AH26" s="63">
        <f t="shared" si="13"/>
        <v>40.563991323210416</v>
      </c>
      <c r="AI26" s="63">
        <f t="shared" si="14"/>
        <v>97.86096256684492</v>
      </c>
      <c r="AJ26" s="66">
        <f t="shared" si="15"/>
        <v>14.877828054298643</v>
      </c>
      <c r="AK26" s="66">
        <f t="shared" si="16"/>
        <v>62.56684491978609</v>
      </c>
      <c r="AL26" s="66">
        <f t="shared" si="17"/>
        <v>37.4331550802139</v>
      </c>
      <c r="AM26" s="66">
        <f t="shared" si="18"/>
        <v>0</v>
      </c>
      <c r="AN26" s="64">
        <f t="shared" si="2"/>
        <v>1.9956709956709957</v>
      </c>
    </row>
    <row r="27" spans="1:40" ht="24.75" customHeight="1">
      <c r="A27" s="126"/>
      <c r="B27" s="132"/>
      <c r="C27" s="91" t="s">
        <v>76</v>
      </c>
      <c r="D27" s="62"/>
      <c r="E27" s="62"/>
      <c r="F27" s="62"/>
      <c r="G27" s="62"/>
      <c r="H27" s="62"/>
      <c r="I27" s="62"/>
      <c r="J27" s="63">
        <f t="shared" si="0"/>
      </c>
      <c r="K27" s="64">
        <f t="shared" si="3"/>
        <v>0</v>
      </c>
      <c r="L27" s="62"/>
      <c r="M27" s="62"/>
      <c r="N27" s="64">
        <f t="shared" si="4"/>
        <v>0</v>
      </c>
      <c r="O27" s="62"/>
      <c r="P27" s="62"/>
      <c r="Q27" s="62"/>
      <c r="R27" s="63">
        <f t="shared" si="1"/>
      </c>
      <c r="S27" s="62"/>
      <c r="T27" s="62"/>
      <c r="U27" s="62"/>
      <c r="V27" s="63">
        <f t="shared" si="5"/>
      </c>
      <c r="W27" s="63">
        <f t="shared" si="6"/>
      </c>
      <c r="X27" s="65">
        <f t="shared" si="7"/>
        <v>0</v>
      </c>
      <c r="Y27" s="62"/>
      <c r="Z27" s="63">
        <f t="shared" si="8"/>
      </c>
      <c r="AA27" s="62"/>
      <c r="AB27" s="63">
        <f t="shared" si="9"/>
      </c>
      <c r="AC27" s="62"/>
      <c r="AD27" s="63">
        <f t="shared" si="10"/>
      </c>
      <c r="AE27" s="62"/>
      <c r="AF27" s="63">
        <f t="shared" si="11"/>
      </c>
      <c r="AG27" s="63">
        <f t="shared" si="12"/>
      </c>
      <c r="AH27" s="63">
        <f t="shared" si="13"/>
      </c>
      <c r="AI27" s="63">
        <f t="shared" si="14"/>
      </c>
      <c r="AJ27" s="66">
        <f t="shared" si="15"/>
      </c>
      <c r="AK27" s="66">
        <f t="shared" si="16"/>
      </c>
      <c r="AL27" s="66">
        <f t="shared" si="17"/>
      </c>
      <c r="AM27" s="66">
        <f t="shared" si="18"/>
      </c>
      <c r="AN27" s="64">
        <f t="shared" si="2"/>
      </c>
    </row>
    <row r="28" spans="1:40" s="5" customFormat="1" ht="24.75" customHeight="1">
      <c r="A28" s="121" t="s">
        <v>89</v>
      </c>
      <c r="B28" s="122"/>
      <c r="C28" s="89" t="s">
        <v>75</v>
      </c>
      <c r="D28" s="70">
        <v>22</v>
      </c>
      <c r="E28" s="71">
        <f aca="true" t="shared" si="19" ref="E28:I29">SUM(E8,E10,E12,E14,E16,E18,E20,E22,E24,E26)</f>
        <v>13811</v>
      </c>
      <c r="F28" s="71">
        <f t="shared" si="19"/>
        <v>99</v>
      </c>
      <c r="G28" s="71">
        <f t="shared" si="19"/>
        <v>105</v>
      </c>
      <c r="H28" s="71">
        <f t="shared" si="19"/>
        <v>20612</v>
      </c>
      <c r="I28" s="71">
        <f t="shared" si="19"/>
        <v>20376</v>
      </c>
      <c r="J28" s="72">
        <f t="shared" si="0"/>
        <v>85.17355371900827</v>
      </c>
      <c r="K28" s="71">
        <f aca="true" t="shared" si="20" ref="K28:K35">E28+H28</f>
        <v>34423</v>
      </c>
      <c r="L28" s="71">
        <f>L8+L10+L12+L14+L16+L18+L20+L22+L24+L26</f>
        <v>14243</v>
      </c>
      <c r="M28" s="71">
        <f>SUM(M8,M10,M12,M14,M16,M18,M20,M22,M24,M26)</f>
        <v>4184</v>
      </c>
      <c r="N28" s="71">
        <f aca="true" t="shared" si="21" ref="N28:N35">L28+M28</f>
        <v>18427</v>
      </c>
      <c r="O28" s="71">
        <f aca="true" t="shared" si="22" ref="O28:Q29">SUM(O8,O10,O12,O14,O16,O18,O20,O22,O24,O26)</f>
        <v>0</v>
      </c>
      <c r="P28" s="71">
        <f t="shared" si="22"/>
        <v>51</v>
      </c>
      <c r="Q28" s="71">
        <f t="shared" si="22"/>
        <v>55</v>
      </c>
      <c r="R28" s="72">
        <f t="shared" si="1"/>
        <v>76.14462809917356</v>
      </c>
      <c r="S28" s="71">
        <f aca="true" t="shared" si="23" ref="S28:U29">SUM(S8,S10,S12,S14,S16,S18,S20,S22,S24,S26)</f>
        <v>15996</v>
      </c>
      <c r="T28" s="71">
        <f t="shared" si="23"/>
        <v>115</v>
      </c>
      <c r="U28" s="71">
        <f t="shared" si="23"/>
        <v>117</v>
      </c>
      <c r="V28" s="72">
        <f aca="true" t="shared" si="24" ref="V28:V35">IF((D28=0),"",(S28/D28))</f>
        <v>727.0909090909091</v>
      </c>
      <c r="W28" s="72">
        <f aca="true" t="shared" si="25" ref="W28:W35">IF((D28=0),"",(T28/D28))</f>
        <v>5.2272727272727275</v>
      </c>
      <c r="X28" s="71">
        <f t="shared" si="7"/>
        <v>1126</v>
      </c>
      <c r="Y28" s="71">
        <f>SUM(Y8,Y10,Y12,Y14,Y16,Y18,Y20,Y22,Y24,Y26)</f>
        <v>805</v>
      </c>
      <c r="Z28" s="72">
        <f aca="true" t="shared" si="26" ref="Z28:Z35">IF((X28=0),"",((Y28/X28)*100))</f>
        <v>71.49200710479575</v>
      </c>
      <c r="AA28" s="71">
        <f>SUM(AA8,AA10,AA12,AA14,AA16,AA18,AA20,AA22,AA24,AA26)</f>
        <v>143</v>
      </c>
      <c r="AB28" s="72">
        <f aca="true" t="shared" si="27" ref="AB28:AB35">IF((X28=0),"",((AA28/X28)*100))</f>
        <v>12.699822380106571</v>
      </c>
      <c r="AC28" s="71">
        <f>SUM(AC8,AC10,AC12,AC14,AC16,AC18,AC20,AC22,AC24,AC26)</f>
        <v>178</v>
      </c>
      <c r="AD28" s="72">
        <f aca="true" t="shared" si="28" ref="AD28:AD35">IF((X28=0),"",((AC28/X28)*100))</f>
        <v>15.808170515097691</v>
      </c>
      <c r="AE28" s="71">
        <f>SUM(AE8,AE10,AE12,AE14,AE16,AE18,AE20,AE22,AE24,AE26)</f>
        <v>0</v>
      </c>
      <c r="AF28" s="72">
        <f aca="true" t="shared" si="29" ref="AF28:AF34">IF((X28=0),"",((AE28/X28)*100))</f>
        <v>0</v>
      </c>
      <c r="AG28" s="72">
        <f aca="true" t="shared" si="30" ref="AG28:AG34">IF((H28=0),"",((N28/H28)*100))</f>
        <v>89.3993790025228</v>
      </c>
      <c r="AH28" s="72">
        <f aca="true" t="shared" si="31" ref="AH28:AH34">IF((K28=0),"",((N28/K28)*100))</f>
        <v>53.53106934317171</v>
      </c>
      <c r="AI28" s="72">
        <f aca="true" t="shared" si="32" ref="AI28:AI34">IF((N28=0),"",((((N28-AA28)-AC28)/N28)*100))</f>
        <v>98.25799099147989</v>
      </c>
      <c r="AJ28" s="73">
        <f t="shared" si="15"/>
        <v>9.312633417426742</v>
      </c>
      <c r="AK28" s="73">
        <f aca="true" t="shared" si="33" ref="AK28:AK34">IF((L28=0),"",((L28/N28)*100))</f>
        <v>77.29418787648558</v>
      </c>
      <c r="AL28" s="73">
        <f aca="true" t="shared" si="34" ref="AL28:AL34">IF((M28=0),"",((M28/N28)*100))</f>
        <v>22.705812123514406</v>
      </c>
      <c r="AM28" s="73">
        <f aca="true" t="shared" si="35" ref="AM28:AM34">IF((N28=0),"",((Q28/N28)*100))</f>
        <v>0.2984750637651272</v>
      </c>
      <c r="AN28" s="71">
        <f t="shared" si="2"/>
        <v>142.24380165289256</v>
      </c>
    </row>
    <row r="29" spans="1:40" s="5" customFormat="1" ht="24.75" customHeight="1">
      <c r="A29" s="123"/>
      <c r="B29" s="124"/>
      <c r="C29" s="89" t="s">
        <v>76</v>
      </c>
      <c r="D29" s="70">
        <v>9</v>
      </c>
      <c r="E29" s="71">
        <f t="shared" si="19"/>
        <v>293</v>
      </c>
      <c r="F29" s="71">
        <f t="shared" si="19"/>
        <v>0</v>
      </c>
      <c r="G29" s="71">
        <f t="shared" si="19"/>
        <v>0</v>
      </c>
      <c r="H29" s="71">
        <f t="shared" si="19"/>
        <v>275</v>
      </c>
      <c r="I29" s="71">
        <f t="shared" si="19"/>
        <v>264</v>
      </c>
      <c r="J29" s="72">
        <f t="shared" si="0"/>
        <v>2.777777777777778</v>
      </c>
      <c r="K29" s="71">
        <f t="shared" si="20"/>
        <v>568</v>
      </c>
      <c r="L29" s="71">
        <f>SUM(L9,L11,L13,L15,L17,L19,L21,L23,L25,L27)</f>
        <v>82</v>
      </c>
      <c r="M29" s="71">
        <f>SUM(M9,M11,M13,M15,M17,M19,M21,M23,M25,M27)</f>
        <v>173</v>
      </c>
      <c r="N29" s="71">
        <f t="shared" si="21"/>
        <v>255</v>
      </c>
      <c r="O29" s="71">
        <f t="shared" si="22"/>
        <v>0</v>
      </c>
      <c r="P29" s="71">
        <f t="shared" si="22"/>
        <v>0</v>
      </c>
      <c r="Q29" s="71">
        <f t="shared" si="22"/>
        <v>0</v>
      </c>
      <c r="R29" s="72">
        <f t="shared" si="1"/>
        <v>2.5757575757575757</v>
      </c>
      <c r="S29" s="71">
        <f t="shared" si="23"/>
        <v>313</v>
      </c>
      <c r="T29" s="71">
        <f t="shared" si="23"/>
        <v>0</v>
      </c>
      <c r="U29" s="71">
        <f t="shared" si="23"/>
        <v>0</v>
      </c>
      <c r="V29" s="72">
        <f t="shared" si="24"/>
        <v>34.77777777777778</v>
      </c>
      <c r="W29" s="72">
        <f t="shared" si="25"/>
        <v>0</v>
      </c>
      <c r="X29" s="71">
        <f t="shared" si="7"/>
        <v>4</v>
      </c>
      <c r="Y29" s="71">
        <f>SUM(Y9,Y11,Y13,Y15,Y17,Y19,Y21,Y23,Y25,Y27)</f>
        <v>2</v>
      </c>
      <c r="Z29" s="72">
        <f t="shared" si="26"/>
        <v>50</v>
      </c>
      <c r="AA29" s="71">
        <f>SUM(AA9,AA11,AA13,AA15,AA17,AA19,AA21,AA23,AA25,AA27)</f>
        <v>0</v>
      </c>
      <c r="AB29" s="72">
        <f t="shared" si="27"/>
        <v>0</v>
      </c>
      <c r="AC29" s="71">
        <f>SUM(AC9,AC11,AC13,AC15,AC17,AC19,AC21,AC23,AC25,AC27)</f>
        <v>2</v>
      </c>
      <c r="AD29" s="72">
        <f t="shared" si="28"/>
        <v>50</v>
      </c>
      <c r="AE29" s="71">
        <f>SUM(AE9,AE11,AE13,AE15,AE17,AE19,AE21,AE23,AE25,AE27)</f>
        <v>0</v>
      </c>
      <c r="AF29" s="72">
        <f t="shared" si="29"/>
        <v>0</v>
      </c>
      <c r="AG29" s="72">
        <f t="shared" si="30"/>
        <v>92.72727272727272</v>
      </c>
      <c r="AH29" s="72">
        <f t="shared" si="31"/>
        <v>44.8943661971831</v>
      </c>
      <c r="AI29" s="72">
        <f t="shared" si="32"/>
        <v>99.2156862745098</v>
      </c>
      <c r="AJ29" s="73">
        <f t="shared" si="15"/>
        <v>13.658181818181818</v>
      </c>
      <c r="AK29" s="73">
        <f t="shared" si="33"/>
        <v>32.15686274509804</v>
      </c>
      <c r="AL29" s="73">
        <f t="shared" si="34"/>
        <v>67.84313725490196</v>
      </c>
      <c r="AM29" s="73">
        <f t="shared" si="35"/>
        <v>0</v>
      </c>
      <c r="AN29" s="71">
        <f t="shared" si="2"/>
        <v>5.737373737373738</v>
      </c>
    </row>
    <row r="30" spans="1:40" ht="24.75" customHeight="1">
      <c r="A30" s="92">
        <v>11</v>
      </c>
      <c r="B30" s="116" t="s">
        <v>91</v>
      </c>
      <c r="C30" s="116"/>
      <c r="D30" s="67"/>
      <c r="E30" s="62"/>
      <c r="F30" s="62"/>
      <c r="G30" s="62"/>
      <c r="H30" s="62"/>
      <c r="I30" s="62"/>
      <c r="J30" s="63">
        <f t="shared" si="0"/>
      </c>
      <c r="K30" s="64">
        <f t="shared" si="20"/>
        <v>0</v>
      </c>
      <c r="L30" s="62"/>
      <c r="M30" s="62"/>
      <c r="N30" s="64">
        <f t="shared" si="21"/>
        <v>0</v>
      </c>
      <c r="O30" s="62"/>
      <c r="P30" s="62"/>
      <c r="Q30" s="62"/>
      <c r="R30" s="63">
        <f t="shared" si="1"/>
      </c>
      <c r="S30" s="62"/>
      <c r="T30" s="62"/>
      <c r="U30" s="62"/>
      <c r="V30" s="63">
        <f t="shared" si="24"/>
      </c>
      <c r="W30" s="63">
        <f t="shared" si="25"/>
      </c>
      <c r="X30" s="65">
        <f t="shared" si="7"/>
        <v>0</v>
      </c>
      <c r="Y30" s="62"/>
      <c r="Z30" s="63">
        <f t="shared" si="26"/>
      </c>
      <c r="AA30" s="62"/>
      <c r="AB30" s="63">
        <f t="shared" si="27"/>
      </c>
      <c r="AC30" s="62"/>
      <c r="AD30" s="63">
        <f t="shared" si="28"/>
      </c>
      <c r="AE30" s="62"/>
      <c r="AF30" s="63">
        <f t="shared" si="29"/>
      </c>
      <c r="AG30" s="63">
        <f t="shared" si="30"/>
      </c>
      <c r="AH30" s="63">
        <f t="shared" si="31"/>
      </c>
      <c r="AI30" s="63">
        <f t="shared" si="32"/>
      </c>
      <c r="AJ30" s="66">
        <f t="shared" si="15"/>
      </c>
      <c r="AK30" s="66">
        <f t="shared" si="33"/>
      </c>
      <c r="AL30" s="66">
        <f t="shared" si="34"/>
      </c>
      <c r="AM30" s="66">
        <f t="shared" si="35"/>
      </c>
      <c r="AN30" s="64">
        <f t="shared" si="2"/>
      </c>
    </row>
    <row r="31" spans="1:40" s="5" customFormat="1" ht="24.75" customHeight="1">
      <c r="A31" s="127" t="s">
        <v>90</v>
      </c>
      <c r="B31" s="127"/>
      <c r="C31" s="128"/>
      <c r="D31" s="70">
        <v>22</v>
      </c>
      <c r="E31" s="71">
        <f>SUM(E28:E30)</f>
        <v>14104</v>
      </c>
      <c r="F31" s="71">
        <f>SUM(F28:F30)</f>
        <v>99</v>
      </c>
      <c r="G31" s="71">
        <f>SUM(G28:G30)</f>
        <v>105</v>
      </c>
      <c r="H31" s="71">
        <f>SUM(H28:H30)</f>
        <v>20887</v>
      </c>
      <c r="I31" s="71">
        <f>SUM(I28:I30)</f>
        <v>20640</v>
      </c>
      <c r="J31" s="72">
        <f t="shared" si="0"/>
        <v>86.3099173553719</v>
      </c>
      <c r="K31" s="71">
        <f t="shared" si="20"/>
        <v>34991</v>
      </c>
      <c r="L31" s="71">
        <f>SUM(L28:L30)</f>
        <v>14325</v>
      </c>
      <c r="M31" s="71">
        <f>SUM(M28:M30)</f>
        <v>4357</v>
      </c>
      <c r="N31" s="71">
        <f t="shared" si="21"/>
        <v>18682</v>
      </c>
      <c r="O31" s="71">
        <f>SUM(O28:O30)</f>
        <v>0</v>
      </c>
      <c r="P31" s="71">
        <f>SUM(P28:P30)</f>
        <v>51</v>
      </c>
      <c r="Q31" s="71">
        <f>SUM(Q28:Q30)</f>
        <v>55</v>
      </c>
      <c r="R31" s="72">
        <f t="shared" si="1"/>
        <v>77.19834710743801</v>
      </c>
      <c r="S31" s="71">
        <f>SUM(S28:S30)</f>
        <v>16309</v>
      </c>
      <c r="T31" s="71">
        <f>SUM(T28:T30)</f>
        <v>115</v>
      </c>
      <c r="U31" s="71">
        <f>SUM(U28:U30)</f>
        <v>117</v>
      </c>
      <c r="V31" s="72">
        <f t="shared" si="24"/>
        <v>741.3181818181819</v>
      </c>
      <c r="W31" s="72">
        <f t="shared" si="25"/>
        <v>5.2272727272727275</v>
      </c>
      <c r="X31" s="71">
        <f t="shared" si="7"/>
        <v>1130</v>
      </c>
      <c r="Y31" s="71">
        <f>SUM(Y28:Y30)</f>
        <v>807</v>
      </c>
      <c r="Z31" s="72">
        <f t="shared" si="26"/>
        <v>71.41592920353982</v>
      </c>
      <c r="AA31" s="71">
        <f>SUM(AA28:AA30)</f>
        <v>143</v>
      </c>
      <c r="AB31" s="72">
        <f t="shared" si="27"/>
        <v>12.654867256637168</v>
      </c>
      <c r="AC31" s="71">
        <f>SUM(AC28:AC30)</f>
        <v>180</v>
      </c>
      <c r="AD31" s="72">
        <f t="shared" si="28"/>
        <v>15.929203539823009</v>
      </c>
      <c r="AE31" s="71">
        <f>SUM(AE28:AE30)</f>
        <v>0</v>
      </c>
      <c r="AF31" s="72">
        <f t="shared" si="29"/>
        <v>0</v>
      </c>
      <c r="AG31" s="72">
        <f t="shared" si="30"/>
        <v>89.44319433140231</v>
      </c>
      <c r="AH31" s="72">
        <f t="shared" si="31"/>
        <v>53.39087193849848</v>
      </c>
      <c r="AI31" s="72">
        <f t="shared" si="32"/>
        <v>98.2710630553474</v>
      </c>
      <c r="AJ31" s="73">
        <f t="shared" si="15"/>
        <v>9.36984727342366</v>
      </c>
      <c r="AK31" s="73">
        <f t="shared" si="33"/>
        <v>76.67808585804518</v>
      </c>
      <c r="AL31" s="73">
        <f t="shared" si="34"/>
        <v>23.32191414195482</v>
      </c>
      <c r="AM31" s="73">
        <f t="shared" si="35"/>
        <v>0.2944010277272241</v>
      </c>
      <c r="AN31" s="71">
        <f t="shared" si="2"/>
        <v>144.5909090909091</v>
      </c>
    </row>
    <row r="32" spans="1:40" ht="24.75" customHeight="1">
      <c r="A32" s="92">
        <v>12</v>
      </c>
      <c r="B32" s="116" t="s">
        <v>93</v>
      </c>
      <c r="C32" s="116"/>
      <c r="D32" s="67">
        <v>22</v>
      </c>
      <c r="E32" s="62">
        <v>1597</v>
      </c>
      <c r="F32" s="62"/>
      <c r="G32" s="62"/>
      <c r="H32" s="62">
        <v>1681</v>
      </c>
      <c r="I32" s="62">
        <v>1681</v>
      </c>
      <c r="J32" s="63">
        <f t="shared" si="0"/>
        <v>6.946280991735537</v>
      </c>
      <c r="K32" s="64">
        <f t="shared" si="20"/>
        <v>3278</v>
      </c>
      <c r="L32" s="62"/>
      <c r="M32" s="62">
        <v>1850</v>
      </c>
      <c r="N32" s="64">
        <f t="shared" si="21"/>
        <v>1850</v>
      </c>
      <c r="O32" s="62"/>
      <c r="P32" s="62"/>
      <c r="Q32" s="62"/>
      <c r="R32" s="63">
        <f t="shared" si="1"/>
        <v>7.644628099173554</v>
      </c>
      <c r="S32" s="62">
        <v>1428</v>
      </c>
      <c r="T32" s="62"/>
      <c r="U32" s="62"/>
      <c r="V32" s="63">
        <f t="shared" si="24"/>
        <v>64.9090909090909</v>
      </c>
      <c r="W32" s="63">
        <f t="shared" si="25"/>
        <v>0</v>
      </c>
      <c r="X32" s="65">
        <f t="shared" si="7"/>
        <v>0</v>
      </c>
      <c r="Y32" s="62"/>
      <c r="Z32" s="63">
        <f t="shared" si="26"/>
      </c>
      <c r="AA32" s="62"/>
      <c r="AB32" s="63">
        <f t="shared" si="27"/>
      </c>
      <c r="AC32" s="62"/>
      <c r="AD32" s="63">
        <f t="shared" si="28"/>
      </c>
      <c r="AE32" s="62"/>
      <c r="AF32" s="63">
        <f t="shared" si="29"/>
      </c>
      <c r="AG32" s="63">
        <f t="shared" si="30"/>
        <v>110.05353955978585</v>
      </c>
      <c r="AH32" s="63">
        <f t="shared" si="31"/>
        <v>56.43685173886516</v>
      </c>
      <c r="AI32" s="63">
        <f t="shared" si="32"/>
        <v>100</v>
      </c>
      <c r="AJ32" s="66">
        <f t="shared" si="15"/>
        <v>10.193932183224272</v>
      </c>
      <c r="AK32" s="66">
        <f t="shared" si="33"/>
      </c>
      <c r="AL32" s="66">
        <f t="shared" si="34"/>
        <v>100</v>
      </c>
      <c r="AM32" s="66">
        <f t="shared" si="35"/>
        <v>0</v>
      </c>
      <c r="AN32" s="64">
        <f t="shared" si="2"/>
        <v>13.545454545454545</v>
      </c>
    </row>
    <row r="33" spans="1:40" s="5" customFormat="1" ht="24.75" customHeight="1">
      <c r="A33" s="127" t="s">
        <v>92</v>
      </c>
      <c r="B33" s="127"/>
      <c r="C33" s="128"/>
      <c r="D33" s="70">
        <v>22</v>
      </c>
      <c r="E33" s="71">
        <f>SUM(E31:E32)</f>
        <v>15701</v>
      </c>
      <c r="F33" s="71">
        <f>SUM(F31:F32)</f>
        <v>99</v>
      </c>
      <c r="G33" s="71">
        <f>SUM(G31:G32)</f>
        <v>105</v>
      </c>
      <c r="H33" s="71">
        <f>SUM(H31:H32)</f>
        <v>22568</v>
      </c>
      <c r="I33" s="71">
        <f>SUM(I31:I32)</f>
        <v>22321</v>
      </c>
      <c r="J33" s="72">
        <f t="shared" si="0"/>
        <v>93.25619834710743</v>
      </c>
      <c r="K33" s="71">
        <f t="shared" si="20"/>
        <v>38269</v>
      </c>
      <c r="L33" s="71">
        <f>SUM(L31:L32)</f>
        <v>14325</v>
      </c>
      <c r="M33" s="71">
        <f>SUM(M31:M32)</f>
        <v>6207</v>
      </c>
      <c r="N33" s="71">
        <f t="shared" si="21"/>
        <v>20532</v>
      </c>
      <c r="O33" s="71">
        <f>SUM(O31:O32)</f>
        <v>0</v>
      </c>
      <c r="P33" s="71">
        <f>SUM(P31:P32)</f>
        <v>51</v>
      </c>
      <c r="Q33" s="71">
        <f>SUM(Q31:Q32)</f>
        <v>55</v>
      </c>
      <c r="R33" s="72">
        <f t="shared" si="1"/>
        <v>84.84297520661157</v>
      </c>
      <c r="S33" s="71">
        <f>SUM(S31:S32)</f>
        <v>17737</v>
      </c>
      <c r="T33" s="71">
        <f>SUM(T31:T32)</f>
        <v>115</v>
      </c>
      <c r="U33" s="71">
        <f>SUM(U31:U32)</f>
        <v>117</v>
      </c>
      <c r="V33" s="72">
        <f>IF((D33=0),"",(S33/D33))</f>
        <v>806.2272727272727</v>
      </c>
      <c r="W33" s="72">
        <f t="shared" si="25"/>
        <v>5.2272727272727275</v>
      </c>
      <c r="X33" s="71">
        <f t="shared" si="7"/>
        <v>1130</v>
      </c>
      <c r="Y33" s="71">
        <f aca="true" t="shared" si="36" ref="Y33:AE33">SUM(Y31:Y32)</f>
        <v>807</v>
      </c>
      <c r="Z33" s="72">
        <f t="shared" si="26"/>
        <v>71.41592920353982</v>
      </c>
      <c r="AA33" s="71">
        <f t="shared" si="36"/>
        <v>143</v>
      </c>
      <c r="AB33" s="72">
        <f t="shared" si="27"/>
        <v>12.654867256637168</v>
      </c>
      <c r="AC33" s="71">
        <f t="shared" si="36"/>
        <v>180</v>
      </c>
      <c r="AD33" s="72">
        <f t="shared" si="28"/>
        <v>15.929203539823009</v>
      </c>
      <c r="AE33" s="71">
        <f t="shared" si="36"/>
        <v>0</v>
      </c>
      <c r="AF33" s="72">
        <f t="shared" si="29"/>
        <v>0</v>
      </c>
      <c r="AG33" s="72">
        <f t="shared" si="30"/>
        <v>90.97837646224744</v>
      </c>
      <c r="AH33" s="72">
        <f t="shared" si="31"/>
        <v>53.65178081475869</v>
      </c>
      <c r="AI33" s="72">
        <f t="shared" si="32"/>
        <v>98.42684589908436</v>
      </c>
      <c r="AJ33" s="73">
        <f t="shared" si="15"/>
        <v>9.431230060262319</v>
      </c>
      <c r="AK33" s="73">
        <f t="shared" si="33"/>
        <v>69.76914085330216</v>
      </c>
      <c r="AL33" s="73">
        <f t="shared" si="34"/>
        <v>30.230859146697835</v>
      </c>
      <c r="AM33" s="73">
        <f t="shared" si="35"/>
        <v>0.2678745373076174</v>
      </c>
      <c r="AN33" s="71">
        <f t="shared" si="2"/>
        <v>158.13636363636363</v>
      </c>
    </row>
    <row r="34" spans="1:40" ht="24.75" customHeight="1">
      <c r="A34" s="92">
        <v>13</v>
      </c>
      <c r="B34" s="116" t="s">
        <v>102</v>
      </c>
      <c r="C34" s="116"/>
      <c r="D34" s="67">
        <v>2</v>
      </c>
      <c r="E34" s="62">
        <v>11833</v>
      </c>
      <c r="F34" s="62"/>
      <c r="G34" s="62"/>
      <c r="H34" s="62">
        <v>15592</v>
      </c>
      <c r="I34" s="62">
        <v>15592</v>
      </c>
      <c r="J34" s="63">
        <f t="shared" si="0"/>
        <v>708.7272727272727</v>
      </c>
      <c r="K34" s="65">
        <f t="shared" si="20"/>
        <v>27425</v>
      </c>
      <c r="L34" s="62">
        <v>12541</v>
      </c>
      <c r="M34" s="62"/>
      <c r="N34" s="65">
        <f t="shared" si="21"/>
        <v>12541</v>
      </c>
      <c r="O34" s="62"/>
      <c r="P34" s="62"/>
      <c r="Q34" s="62"/>
      <c r="R34" s="63">
        <f t="shared" si="1"/>
        <v>570.0454545454545</v>
      </c>
      <c r="S34" s="62">
        <v>14884</v>
      </c>
      <c r="T34" s="62"/>
      <c r="U34" s="62"/>
      <c r="V34" s="63">
        <f t="shared" si="24"/>
        <v>7442</v>
      </c>
      <c r="W34" s="63">
        <f t="shared" si="25"/>
        <v>0</v>
      </c>
      <c r="X34" s="65">
        <f t="shared" si="7"/>
        <v>0</v>
      </c>
      <c r="Y34" s="62"/>
      <c r="Z34" s="63">
        <f t="shared" si="26"/>
      </c>
      <c r="AA34" s="62"/>
      <c r="AB34" s="63">
        <f t="shared" si="27"/>
      </c>
      <c r="AC34" s="62"/>
      <c r="AD34" s="63">
        <f t="shared" si="28"/>
      </c>
      <c r="AE34" s="62"/>
      <c r="AF34" s="63">
        <f t="shared" si="29"/>
      </c>
      <c r="AG34" s="63">
        <f t="shared" si="30"/>
        <v>80.43227296049255</v>
      </c>
      <c r="AH34" s="63">
        <f t="shared" si="31"/>
        <v>45.72835004557885</v>
      </c>
      <c r="AI34" s="63">
        <f t="shared" si="32"/>
        <v>100</v>
      </c>
      <c r="AJ34" s="68">
        <f t="shared" si="15"/>
        <v>11.45510518214469</v>
      </c>
      <c r="AK34" s="68">
        <f t="shared" si="33"/>
        <v>100</v>
      </c>
      <c r="AL34" s="68">
        <f t="shared" si="34"/>
      </c>
      <c r="AM34" s="68">
        <f t="shared" si="35"/>
        <v>0</v>
      </c>
      <c r="AN34" s="65">
        <f t="shared" si="2"/>
        <v>1246.590909090909</v>
      </c>
    </row>
    <row r="35" spans="1:40" ht="24.75" customHeight="1">
      <c r="A35" s="119" t="s">
        <v>103</v>
      </c>
      <c r="B35" s="120"/>
      <c r="C35" s="120"/>
      <c r="D35" s="70">
        <v>22</v>
      </c>
      <c r="E35" s="71">
        <f>SUM(E33:E34)</f>
        <v>27534</v>
      </c>
      <c r="F35" s="71">
        <f>SUM(F33:F34)</f>
        <v>99</v>
      </c>
      <c r="G35" s="71">
        <f>SUM(G33:G34)</f>
        <v>105</v>
      </c>
      <c r="H35" s="71">
        <f>SUM(H33:H34)</f>
        <v>38160</v>
      </c>
      <c r="I35" s="71">
        <f>SUM(I33:I34)</f>
        <v>37913</v>
      </c>
      <c r="J35" s="72">
        <f t="shared" si="0"/>
        <v>157.68595041322314</v>
      </c>
      <c r="K35" s="71">
        <f t="shared" si="20"/>
        <v>65694</v>
      </c>
      <c r="L35" s="71">
        <f>SUM(L33:L34)</f>
        <v>26866</v>
      </c>
      <c r="M35" s="71">
        <f>SUM(M33:M34)</f>
        <v>6207</v>
      </c>
      <c r="N35" s="71">
        <f t="shared" si="21"/>
        <v>33073</v>
      </c>
      <c r="O35" s="71">
        <f>SUM(O33:O34)</f>
        <v>0</v>
      </c>
      <c r="P35" s="71">
        <f>SUM(P33:P34)</f>
        <v>51</v>
      </c>
      <c r="Q35" s="71">
        <f>SUM(Q33:Q34)</f>
        <v>55</v>
      </c>
      <c r="R35" s="72">
        <f t="shared" si="1"/>
        <v>136.66528925619835</v>
      </c>
      <c r="S35" s="71">
        <f>SUM(S33:S34)</f>
        <v>32621</v>
      </c>
      <c r="T35" s="71">
        <f>SUM(T33:T34)</f>
        <v>115</v>
      </c>
      <c r="U35" s="71">
        <f>SUM(U33:U34)</f>
        <v>117</v>
      </c>
      <c r="V35" s="72">
        <f t="shared" si="24"/>
        <v>1482.7727272727273</v>
      </c>
      <c r="W35" s="72">
        <f t="shared" si="25"/>
        <v>5.2272727272727275</v>
      </c>
      <c r="X35" s="71">
        <f t="shared" si="7"/>
        <v>1130</v>
      </c>
      <c r="Y35" s="71">
        <f>SUM(Y33:Y34)</f>
        <v>807</v>
      </c>
      <c r="Z35" s="72">
        <f t="shared" si="26"/>
        <v>71.41592920353982</v>
      </c>
      <c r="AA35" s="71">
        <f>SUM(AA33:AA34)</f>
        <v>143</v>
      </c>
      <c r="AB35" s="72">
        <f t="shared" si="27"/>
        <v>12.654867256637168</v>
      </c>
      <c r="AC35" s="71">
        <f>SUM(AC33:AC34)</f>
        <v>180</v>
      </c>
      <c r="AD35" s="72">
        <f t="shared" si="28"/>
        <v>15.929203539823009</v>
      </c>
      <c r="AE35" s="71">
        <f>SUM(AE33:AE34)</f>
        <v>0</v>
      </c>
      <c r="AF35" s="72">
        <f aca="true" t="shared" si="37" ref="AF35:AF44">IF((X35=0),"",((AE35/X35)*100))</f>
        <v>0</v>
      </c>
      <c r="AG35" s="72">
        <f aca="true" t="shared" si="38" ref="AG35:AG44">IF((H35=0),"",((N35/H35)*100))</f>
        <v>86.66928721174004</v>
      </c>
      <c r="AH35" s="72">
        <f aca="true" t="shared" si="39" ref="AH35:AH44">IF((K35=0),"",((N35/K35)*100))</f>
        <v>50.34401924072214</v>
      </c>
      <c r="AI35" s="72">
        <f aca="true" t="shared" si="40" ref="AI35:AI44">IF((N35=0),"",((((N35-AA35)-AC35)/N35)*100))</f>
        <v>99.02337253953377</v>
      </c>
      <c r="AJ35" s="73">
        <f t="shared" si="15"/>
        <v>10.258176100628932</v>
      </c>
      <c r="AK35" s="73">
        <f aca="true" t="shared" si="41" ref="AK35:AK44">IF((L35=0),"",((L35/N35)*100))</f>
        <v>81.23242524113326</v>
      </c>
      <c r="AL35" s="73">
        <f aca="true" t="shared" si="42" ref="AL35:AL44">IF((M35=0),"",((M35/N35)*100))</f>
        <v>18.767574758866747</v>
      </c>
      <c r="AM35" s="73">
        <f aca="true" t="shared" si="43" ref="AM35:AM44">IF((N35=0),"",((Q35/N35)*100))</f>
        <v>0.16629879357784294</v>
      </c>
      <c r="AN35" s="71">
        <f t="shared" si="2"/>
        <v>271.46280991735534</v>
      </c>
    </row>
    <row r="36" spans="1:40" ht="24.75" customHeight="1">
      <c r="A36" s="92">
        <v>14</v>
      </c>
      <c r="B36" s="116" t="s">
        <v>107</v>
      </c>
      <c r="C36" s="116"/>
      <c r="D36" s="67">
        <v>1</v>
      </c>
      <c r="E36" s="62"/>
      <c r="F36" s="62"/>
      <c r="G36" s="62"/>
      <c r="H36" s="62">
        <v>10</v>
      </c>
      <c r="I36" s="62">
        <v>10</v>
      </c>
      <c r="J36" s="63">
        <f t="shared" si="0"/>
        <v>0.9090909090909091</v>
      </c>
      <c r="K36" s="64">
        <f aca="true" t="shared" si="44" ref="K36:K44">E36+H36</f>
        <v>10</v>
      </c>
      <c r="L36" s="62">
        <v>10</v>
      </c>
      <c r="M36" s="62"/>
      <c r="N36" s="64">
        <f aca="true" t="shared" si="45" ref="N36:N44">L36+M36</f>
        <v>10</v>
      </c>
      <c r="O36" s="62"/>
      <c r="P36" s="62"/>
      <c r="Q36" s="62"/>
      <c r="R36" s="63">
        <f t="shared" si="1"/>
        <v>0.9090909090909091</v>
      </c>
      <c r="S36" s="62"/>
      <c r="T36" s="62"/>
      <c r="U36" s="62"/>
      <c r="V36" s="63">
        <f aca="true" t="shared" si="46" ref="V36:V44">IF((D36=0),"",(S36/D36))</f>
        <v>0</v>
      </c>
      <c r="W36" s="63">
        <f aca="true" t="shared" si="47" ref="W36:W44">IF((D36=0),"",(T36/D36))</f>
        <v>0</v>
      </c>
      <c r="X36" s="65">
        <f t="shared" si="7"/>
        <v>0</v>
      </c>
      <c r="Y36" s="62"/>
      <c r="Z36" s="63">
        <f aca="true" t="shared" si="48" ref="Z36:Z44">IF((X36=0),"",((Y36/X36)*100))</f>
      </c>
      <c r="AA36" s="62"/>
      <c r="AB36" s="63">
        <f aca="true" t="shared" si="49" ref="AB36:AB44">IF((X36=0),"",((AA36/X36)*100))</f>
      </c>
      <c r="AC36" s="62"/>
      <c r="AD36" s="63">
        <f aca="true" t="shared" si="50" ref="AD36:AD44">IF((X36=0),"",((AC36/X36)*100))</f>
      </c>
      <c r="AE36" s="62"/>
      <c r="AF36" s="63">
        <f t="shared" si="37"/>
      </c>
      <c r="AG36" s="63">
        <f t="shared" si="38"/>
        <v>100</v>
      </c>
      <c r="AH36" s="63">
        <f t="shared" si="39"/>
        <v>100</v>
      </c>
      <c r="AI36" s="63">
        <f t="shared" si="40"/>
        <v>100</v>
      </c>
      <c r="AJ36" s="66">
        <f t="shared" si="15"/>
        <v>0</v>
      </c>
      <c r="AK36" s="66">
        <f t="shared" si="41"/>
        <v>100</v>
      </c>
      <c r="AL36" s="66">
        <f t="shared" si="42"/>
      </c>
      <c r="AM36" s="66">
        <f t="shared" si="43"/>
        <v>0</v>
      </c>
      <c r="AN36" s="64">
        <f t="shared" si="2"/>
        <v>0.9090909090909091</v>
      </c>
    </row>
    <row r="37" spans="1:40" ht="24.75" customHeight="1">
      <c r="A37" s="92">
        <v>15</v>
      </c>
      <c r="B37" s="116" t="s">
        <v>106</v>
      </c>
      <c r="C37" s="116"/>
      <c r="D37" s="62">
        <v>1</v>
      </c>
      <c r="E37" s="62"/>
      <c r="F37" s="62"/>
      <c r="G37" s="62"/>
      <c r="H37" s="62">
        <v>15</v>
      </c>
      <c r="I37" s="62">
        <v>15</v>
      </c>
      <c r="J37" s="63">
        <f t="shared" si="0"/>
        <v>1.3636363636363635</v>
      </c>
      <c r="K37" s="64">
        <f t="shared" si="44"/>
        <v>15</v>
      </c>
      <c r="L37" s="62">
        <v>15</v>
      </c>
      <c r="M37" s="62"/>
      <c r="N37" s="64">
        <f t="shared" si="45"/>
        <v>15</v>
      </c>
      <c r="O37" s="62"/>
      <c r="P37" s="62"/>
      <c r="Q37" s="62"/>
      <c r="R37" s="63">
        <f t="shared" si="1"/>
        <v>1.3636363636363635</v>
      </c>
      <c r="S37" s="62"/>
      <c r="T37" s="62"/>
      <c r="U37" s="62"/>
      <c r="V37" s="63">
        <f t="shared" si="46"/>
        <v>0</v>
      </c>
      <c r="W37" s="63">
        <f t="shared" si="47"/>
        <v>0</v>
      </c>
      <c r="X37" s="65">
        <f t="shared" si="7"/>
        <v>0</v>
      </c>
      <c r="Y37" s="62"/>
      <c r="Z37" s="63">
        <f t="shared" si="48"/>
      </c>
      <c r="AA37" s="62"/>
      <c r="AB37" s="63">
        <f t="shared" si="49"/>
      </c>
      <c r="AC37" s="62"/>
      <c r="AD37" s="63">
        <f t="shared" si="50"/>
      </c>
      <c r="AE37" s="62"/>
      <c r="AF37" s="63">
        <f t="shared" si="37"/>
      </c>
      <c r="AG37" s="63">
        <f t="shared" si="38"/>
        <v>100</v>
      </c>
      <c r="AH37" s="63">
        <f t="shared" si="39"/>
        <v>100</v>
      </c>
      <c r="AI37" s="63">
        <f t="shared" si="40"/>
        <v>100</v>
      </c>
      <c r="AJ37" s="66">
        <f t="shared" si="15"/>
        <v>0</v>
      </c>
      <c r="AK37" s="66">
        <f t="shared" si="41"/>
        <v>100</v>
      </c>
      <c r="AL37" s="66">
        <f t="shared" si="42"/>
      </c>
      <c r="AM37" s="66">
        <f t="shared" si="43"/>
        <v>0</v>
      </c>
      <c r="AN37" s="64">
        <f t="shared" si="2"/>
        <v>1.3636363636363635</v>
      </c>
    </row>
    <row r="38" spans="1:40" ht="24.75" customHeight="1">
      <c r="A38" s="119" t="s">
        <v>105</v>
      </c>
      <c r="B38" s="120"/>
      <c r="C38" s="120"/>
      <c r="D38" s="70">
        <v>1</v>
      </c>
      <c r="E38" s="71">
        <f>SUM(E36:E37)</f>
        <v>0</v>
      </c>
      <c r="F38" s="71">
        <f>SUM(F36:F37)</f>
        <v>0</v>
      </c>
      <c r="G38" s="71">
        <f>SUM(G36:G37)</f>
        <v>0</v>
      </c>
      <c r="H38" s="71">
        <f>SUM(H36:H37)</f>
        <v>25</v>
      </c>
      <c r="I38" s="71">
        <f>SUM(I36:I37)</f>
        <v>25</v>
      </c>
      <c r="J38" s="72">
        <f t="shared" si="0"/>
        <v>2.272727272727273</v>
      </c>
      <c r="K38" s="71">
        <f t="shared" si="44"/>
        <v>25</v>
      </c>
      <c r="L38" s="71">
        <f>SUM(L36:L37)</f>
        <v>25</v>
      </c>
      <c r="M38" s="71">
        <f>SUM(M36:M37)</f>
        <v>0</v>
      </c>
      <c r="N38" s="71">
        <f t="shared" si="45"/>
        <v>25</v>
      </c>
      <c r="O38" s="71">
        <f>SUM(O36:O37)</f>
        <v>0</v>
      </c>
      <c r="P38" s="71">
        <f>SUM(P36:P37)</f>
        <v>0</v>
      </c>
      <c r="Q38" s="71">
        <f>SUM(Q36:Q37)</f>
        <v>0</v>
      </c>
      <c r="R38" s="72">
        <f t="shared" si="1"/>
        <v>2.272727272727273</v>
      </c>
      <c r="S38" s="71">
        <f>SUM(S36:S37)</f>
        <v>0</v>
      </c>
      <c r="T38" s="71">
        <f>SUM(T36:T37)</f>
        <v>0</v>
      </c>
      <c r="U38" s="71">
        <f>SUM(U36:U37)</f>
        <v>0</v>
      </c>
      <c r="V38" s="72">
        <f t="shared" si="46"/>
        <v>0</v>
      </c>
      <c r="W38" s="72">
        <f t="shared" si="47"/>
        <v>0</v>
      </c>
      <c r="X38" s="71">
        <f t="shared" si="7"/>
        <v>0</v>
      </c>
      <c r="Y38" s="71">
        <f>SUM(Y36:Y37)</f>
        <v>0</v>
      </c>
      <c r="Z38" s="72">
        <f t="shared" si="48"/>
      </c>
      <c r="AA38" s="71">
        <f>SUM(AA36:AA37)</f>
        <v>0</v>
      </c>
      <c r="AB38" s="72">
        <f t="shared" si="49"/>
      </c>
      <c r="AC38" s="71">
        <f>SUM(AC36:AC37)</f>
        <v>0</v>
      </c>
      <c r="AD38" s="72">
        <f t="shared" si="50"/>
      </c>
      <c r="AE38" s="71">
        <f>SUM(AE36:AE37)</f>
        <v>0</v>
      </c>
      <c r="AF38" s="72">
        <f t="shared" si="37"/>
      </c>
      <c r="AG38" s="72">
        <f t="shared" si="38"/>
        <v>100</v>
      </c>
      <c r="AH38" s="72">
        <f t="shared" si="39"/>
        <v>100</v>
      </c>
      <c r="AI38" s="72">
        <f t="shared" si="40"/>
        <v>100</v>
      </c>
      <c r="AJ38" s="73">
        <f t="shared" si="15"/>
        <v>0</v>
      </c>
      <c r="AK38" s="73">
        <f t="shared" si="41"/>
        <v>100</v>
      </c>
      <c r="AL38" s="73">
        <f t="shared" si="42"/>
      </c>
      <c r="AM38" s="73">
        <f t="shared" si="43"/>
        <v>0</v>
      </c>
      <c r="AN38" s="71">
        <f t="shared" si="2"/>
        <v>2.272727272727273</v>
      </c>
    </row>
    <row r="39" spans="1:40" ht="24.75" customHeight="1">
      <c r="A39" s="92">
        <v>16</v>
      </c>
      <c r="B39" s="116" t="s">
        <v>111</v>
      </c>
      <c r="C39" s="116"/>
      <c r="D39" s="67"/>
      <c r="E39" s="62"/>
      <c r="F39" s="62"/>
      <c r="G39" s="62"/>
      <c r="H39" s="62"/>
      <c r="I39" s="62"/>
      <c r="J39" s="63">
        <f t="shared" si="0"/>
      </c>
      <c r="K39" s="64">
        <f>E39+H39</f>
        <v>0</v>
      </c>
      <c r="L39" s="62"/>
      <c r="M39" s="62"/>
      <c r="N39" s="64">
        <f>L39+M39</f>
        <v>0</v>
      </c>
      <c r="O39" s="62"/>
      <c r="P39" s="62"/>
      <c r="Q39" s="62"/>
      <c r="R39" s="63">
        <f t="shared" si="1"/>
      </c>
      <c r="S39" s="62"/>
      <c r="T39" s="62"/>
      <c r="U39" s="62"/>
      <c r="V39" s="63">
        <f>IF((D39=0),"",(S39/D39))</f>
      </c>
      <c r="W39" s="63">
        <f>IF((D39=0),"",(T39/D39))</f>
      </c>
      <c r="X39" s="65">
        <f t="shared" si="7"/>
        <v>0</v>
      </c>
      <c r="Y39" s="62"/>
      <c r="Z39" s="63">
        <f>IF((X39=0),"",((Y39/X39)*100))</f>
      </c>
      <c r="AA39" s="62"/>
      <c r="AB39" s="63">
        <f>IF((X39=0),"",((AA39/X39)*100))</f>
      </c>
      <c r="AC39" s="62"/>
      <c r="AD39" s="63">
        <f>IF((X39=0),"",((AC39/X39)*100))</f>
      </c>
      <c r="AE39" s="62"/>
      <c r="AF39" s="63">
        <f>IF((X39=0),"",((AE39/X39)*100))</f>
      </c>
      <c r="AG39" s="63">
        <f>IF((H39=0),"",((N39/H39)*100))</f>
      </c>
      <c r="AH39" s="63">
        <f>IF((K39=0),"",((N39/K39)*100))</f>
      </c>
      <c r="AI39" s="63">
        <f>IF((N39=0),"",((((N39-AA39)-AC39)/N39)*100))</f>
      </c>
      <c r="AJ39" s="66">
        <f t="shared" si="15"/>
      </c>
      <c r="AK39" s="66">
        <f>IF((L39=0),"",((L39/N39)*100))</f>
      </c>
      <c r="AL39" s="66">
        <f>IF((M39=0),"",((M39/N39)*100))</f>
      </c>
      <c r="AM39" s="66">
        <f>IF((N39=0),"",((Q39/N39)*100))</f>
      </c>
      <c r="AN39" s="64">
        <f t="shared" si="2"/>
      </c>
    </row>
    <row r="40" spans="1:40" ht="24.75" customHeight="1">
      <c r="A40" s="119" t="s">
        <v>112</v>
      </c>
      <c r="B40" s="120"/>
      <c r="C40" s="120"/>
      <c r="D40" s="70"/>
      <c r="E40" s="71">
        <f>SUM(E39:E39)</f>
        <v>0</v>
      </c>
      <c r="F40" s="71">
        <f>SUM(F39:F39)</f>
        <v>0</v>
      </c>
      <c r="G40" s="71">
        <f>SUM(G39:G39)</f>
        <v>0</v>
      </c>
      <c r="H40" s="71">
        <f>SUM(H39:H39)</f>
        <v>0</v>
      </c>
      <c r="I40" s="71">
        <f>SUM(I39:I39)</f>
        <v>0</v>
      </c>
      <c r="J40" s="72">
        <f t="shared" si="0"/>
      </c>
      <c r="K40" s="71">
        <f>E40+H40</f>
        <v>0</v>
      </c>
      <c r="L40" s="71">
        <f>SUM(L39:L39)</f>
        <v>0</v>
      </c>
      <c r="M40" s="71">
        <f>SUM(M39:M39)</f>
        <v>0</v>
      </c>
      <c r="N40" s="71">
        <f>L40+M40</f>
        <v>0</v>
      </c>
      <c r="O40" s="71">
        <f>SUM(O39:O39)</f>
        <v>0</v>
      </c>
      <c r="P40" s="71">
        <f>SUM(P39:P39)</f>
        <v>0</v>
      </c>
      <c r="Q40" s="71">
        <f>SUM(Q39:Q39)</f>
        <v>0</v>
      </c>
      <c r="R40" s="72">
        <f t="shared" si="1"/>
      </c>
      <c r="S40" s="71">
        <f>SUM(S39:S39)</f>
        <v>0</v>
      </c>
      <c r="T40" s="71">
        <f>SUM(T39:T39)</f>
        <v>0</v>
      </c>
      <c r="U40" s="71">
        <f>SUM(U39:U39)</f>
        <v>0</v>
      </c>
      <c r="V40" s="72">
        <f>IF((D40=0),"",(S40/D40))</f>
      </c>
      <c r="W40" s="72">
        <f>IF((D40=0),"",(T40/D40))</f>
      </c>
      <c r="X40" s="71">
        <f t="shared" si="7"/>
        <v>0</v>
      </c>
      <c r="Y40" s="71">
        <f aca="true" t="shared" si="51" ref="Y40:AE40">SUM(Y39:Y39)</f>
        <v>0</v>
      </c>
      <c r="Z40" s="72">
        <f>IF((X40=0),"",((Y40/X40)*100))</f>
      </c>
      <c r="AA40" s="71">
        <f t="shared" si="51"/>
        <v>0</v>
      </c>
      <c r="AB40" s="72">
        <f>IF((X40=0),"",((AA40/X40)*100))</f>
      </c>
      <c r="AC40" s="71">
        <f t="shared" si="51"/>
        <v>0</v>
      </c>
      <c r="AD40" s="72">
        <f>IF((X40=0),"",((AC40/X40)*100))</f>
      </c>
      <c r="AE40" s="71">
        <f t="shared" si="51"/>
        <v>0</v>
      </c>
      <c r="AF40" s="72">
        <f>IF((X40=0),"",((AE40/X40)*100))</f>
      </c>
      <c r="AG40" s="72">
        <f>IF((H40=0),"",((N40/H40)*100))</f>
      </c>
      <c r="AH40" s="72">
        <f>IF((K40=0),"",((N40/K40)*100))</f>
      </c>
      <c r="AI40" s="72">
        <f>IF((N40=0),"",((((N40-AA40)-AC40)/N40)*100))</f>
      </c>
      <c r="AJ40" s="73">
        <f t="shared" si="15"/>
      </c>
      <c r="AK40" s="73">
        <f>IF((L40=0),"",((L40/N40)*100))</f>
      </c>
      <c r="AL40" s="73">
        <f>IF((M40=0),"",((M40/N40)*100))</f>
      </c>
      <c r="AM40" s="73">
        <f>IF((N40=0),"",((Q40/N40)*100))</f>
      </c>
      <c r="AN40" s="71">
        <f t="shared" si="2"/>
      </c>
    </row>
    <row r="41" spans="1:40" ht="24.75" customHeight="1">
      <c r="A41" s="145" t="s">
        <v>110</v>
      </c>
      <c r="B41" s="146"/>
      <c r="C41" s="146"/>
      <c r="D41" s="70">
        <v>22</v>
      </c>
      <c r="E41" s="74">
        <f>SUM(E35,E38,E40)</f>
        <v>27534</v>
      </c>
      <c r="F41" s="74">
        <f>SUM(F35,F38,F40)</f>
        <v>99</v>
      </c>
      <c r="G41" s="74">
        <f>SUM(G35,G38,G40)</f>
        <v>105</v>
      </c>
      <c r="H41" s="74">
        <f>SUM(H35,H38,H40)</f>
        <v>38185</v>
      </c>
      <c r="I41" s="74">
        <f>SUM(I35,I38,I40)</f>
        <v>37938</v>
      </c>
      <c r="J41" s="75">
        <f t="shared" si="0"/>
        <v>157.78925619834712</v>
      </c>
      <c r="K41" s="74">
        <f t="shared" si="44"/>
        <v>65719</v>
      </c>
      <c r="L41" s="74">
        <f>SUM(L35,L38,L40)</f>
        <v>26891</v>
      </c>
      <c r="M41" s="74">
        <f>SUM(M35,M38,M40)</f>
        <v>6207</v>
      </c>
      <c r="N41" s="74">
        <f t="shared" si="45"/>
        <v>33098</v>
      </c>
      <c r="O41" s="74">
        <f>SUM(O35,O38,O40)</f>
        <v>0</v>
      </c>
      <c r="P41" s="74">
        <f>SUM(P35,P38,P40)</f>
        <v>51</v>
      </c>
      <c r="Q41" s="74">
        <f>SUM(Q35,Q38,Q40)</f>
        <v>55</v>
      </c>
      <c r="R41" s="75">
        <f t="shared" si="1"/>
        <v>136.76859504132233</v>
      </c>
      <c r="S41" s="74">
        <f>SUM(S35,S38,S40)</f>
        <v>32621</v>
      </c>
      <c r="T41" s="74">
        <f>SUM(T35,T38,T40)</f>
        <v>115</v>
      </c>
      <c r="U41" s="74">
        <f>SUM(U35,U38,U40)</f>
        <v>117</v>
      </c>
      <c r="V41" s="75">
        <f t="shared" si="46"/>
        <v>1482.7727272727273</v>
      </c>
      <c r="W41" s="75">
        <f t="shared" si="47"/>
        <v>5.2272727272727275</v>
      </c>
      <c r="X41" s="74">
        <f t="shared" si="7"/>
        <v>1130</v>
      </c>
      <c r="Y41" s="74">
        <f>SUM(Y35,Y38,Y40)</f>
        <v>807</v>
      </c>
      <c r="Z41" s="75">
        <f t="shared" si="48"/>
        <v>71.41592920353982</v>
      </c>
      <c r="AA41" s="74">
        <f>SUM(AA35,AA38,AA40)</f>
        <v>143</v>
      </c>
      <c r="AB41" s="75">
        <f t="shared" si="49"/>
        <v>12.654867256637168</v>
      </c>
      <c r="AC41" s="74">
        <f>SUM(AC35,AC38,AC40)</f>
        <v>180</v>
      </c>
      <c r="AD41" s="75">
        <f t="shared" si="50"/>
        <v>15.929203539823009</v>
      </c>
      <c r="AE41" s="74">
        <f>SUM(AE35,AE38,AE40)</f>
        <v>0</v>
      </c>
      <c r="AF41" s="75">
        <f t="shared" si="37"/>
        <v>0</v>
      </c>
      <c r="AG41" s="75">
        <f t="shared" si="38"/>
        <v>86.67801492732748</v>
      </c>
      <c r="AH41" s="75">
        <f t="shared" si="39"/>
        <v>50.362908747850696</v>
      </c>
      <c r="AI41" s="75">
        <f t="shared" si="40"/>
        <v>99.02411021814007</v>
      </c>
      <c r="AJ41" s="76">
        <f t="shared" si="15"/>
        <v>10.25145999738117</v>
      </c>
      <c r="AK41" s="76">
        <f t="shared" si="41"/>
        <v>81.24660100308175</v>
      </c>
      <c r="AL41" s="76">
        <f t="shared" si="42"/>
        <v>18.753398996918243</v>
      </c>
      <c r="AM41" s="76">
        <f t="shared" si="43"/>
        <v>0.16617318266964773</v>
      </c>
      <c r="AN41" s="74">
        <f t="shared" si="2"/>
        <v>271.5661157024793</v>
      </c>
    </row>
    <row r="42" spans="1:40" ht="24.75" customHeight="1">
      <c r="A42" s="92">
        <v>17</v>
      </c>
      <c r="B42" s="116" t="s">
        <v>94</v>
      </c>
      <c r="C42" s="116"/>
      <c r="D42" s="67">
        <v>2</v>
      </c>
      <c r="E42" s="62">
        <v>6726</v>
      </c>
      <c r="F42" s="62"/>
      <c r="G42" s="62"/>
      <c r="H42" s="62">
        <v>13528</v>
      </c>
      <c r="I42" s="62">
        <v>13528</v>
      </c>
      <c r="J42" s="63">
        <f t="shared" si="0"/>
        <v>614.9090909090909</v>
      </c>
      <c r="K42" s="64">
        <f t="shared" si="44"/>
        <v>20254</v>
      </c>
      <c r="L42" s="62">
        <v>13215</v>
      </c>
      <c r="M42" s="62"/>
      <c r="N42" s="64">
        <f t="shared" si="45"/>
        <v>13215</v>
      </c>
      <c r="O42" s="62"/>
      <c r="P42" s="62"/>
      <c r="Q42" s="62"/>
      <c r="R42" s="63">
        <f t="shared" si="1"/>
        <v>600.6818181818181</v>
      </c>
      <c r="S42" s="62">
        <v>7039</v>
      </c>
      <c r="T42" s="62"/>
      <c r="U42" s="62"/>
      <c r="V42" s="63">
        <f t="shared" si="46"/>
        <v>3519.5</v>
      </c>
      <c r="W42" s="63">
        <f t="shared" si="47"/>
        <v>0</v>
      </c>
      <c r="X42" s="65">
        <f t="shared" si="7"/>
        <v>0</v>
      </c>
      <c r="Y42" s="62"/>
      <c r="Z42" s="63">
        <f t="shared" si="48"/>
      </c>
      <c r="AA42" s="62"/>
      <c r="AB42" s="63">
        <f t="shared" si="49"/>
      </c>
      <c r="AC42" s="62"/>
      <c r="AD42" s="63">
        <f t="shared" si="50"/>
      </c>
      <c r="AE42" s="62"/>
      <c r="AF42" s="63">
        <f t="shared" si="37"/>
      </c>
      <c r="AG42" s="63">
        <f t="shared" si="38"/>
        <v>97.68628030751036</v>
      </c>
      <c r="AH42" s="63">
        <f t="shared" si="39"/>
        <v>65.24637108719266</v>
      </c>
      <c r="AI42" s="63">
        <f t="shared" si="40"/>
        <v>100</v>
      </c>
      <c r="AJ42" s="66">
        <f t="shared" si="15"/>
        <v>6.243938497930219</v>
      </c>
      <c r="AK42" s="66">
        <f t="shared" si="41"/>
        <v>100</v>
      </c>
      <c r="AL42" s="66">
        <f t="shared" si="42"/>
      </c>
      <c r="AM42" s="66">
        <f t="shared" si="43"/>
        <v>0</v>
      </c>
      <c r="AN42" s="64">
        <f t="shared" si="2"/>
        <v>920.6363636363636</v>
      </c>
    </row>
    <row r="43" spans="1:40" ht="24.75" customHeight="1">
      <c r="A43" s="92">
        <v>18</v>
      </c>
      <c r="B43" s="116" t="s">
        <v>95</v>
      </c>
      <c r="C43" s="116"/>
      <c r="D43" s="62">
        <v>2</v>
      </c>
      <c r="E43" s="62">
        <v>993</v>
      </c>
      <c r="F43" s="62"/>
      <c r="G43" s="62"/>
      <c r="H43" s="62">
        <v>1185</v>
      </c>
      <c r="I43" s="62">
        <v>1185</v>
      </c>
      <c r="J43" s="63">
        <f t="shared" si="0"/>
        <v>53.86363636363637</v>
      </c>
      <c r="K43" s="64">
        <f t="shared" si="44"/>
        <v>2178</v>
      </c>
      <c r="L43" s="62">
        <v>1286</v>
      </c>
      <c r="M43" s="62"/>
      <c r="N43" s="64">
        <f t="shared" si="45"/>
        <v>1286</v>
      </c>
      <c r="O43" s="62"/>
      <c r="P43" s="62"/>
      <c r="Q43" s="62"/>
      <c r="R43" s="63">
        <f t="shared" si="1"/>
        <v>58.45454545454545</v>
      </c>
      <c r="S43" s="62">
        <v>892</v>
      </c>
      <c r="T43" s="62"/>
      <c r="U43" s="62"/>
      <c r="V43" s="63">
        <f t="shared" si="46"/>
        <v>446</v>
      </c>
      <c r="W43" s="63">
        <f t="shared" si="47"/>
        <v>0</v>
      </c>
      <c r="X43" s="65">
        <f t="shared" si="7"/>
        <v>0</v>
      </c>
      <c r="Y43" s="62"/>
      <c r="Z43" s="63">
        <f t="shared" si="48"/>
      </c>
      <c r="AA43" s="62"/>
      <c r="AB43" s="63">
        <f t="shared" si="49"/>
      </c>
      <c r="AC43" s="62"/>
      <c r="AD43" s="63">
        <f t="shared" si="50"/>
      </c>
      <c r="AE43" s="62"/>
      <c r="AF43" s="63">
        <f t="shared" si="37"/>
      </c>
      <c r="AG43" s="63">
        <f t="shared" si="38"/>
        <v>108.52320675105484</v>
      </c>
      <c r="AH43" s="63">
        <f t="shared" si="39"/>
        <v>59.04499540863177</v>
      </c>
      <c r="AI43" s="63">
        <f t="shared" si="40"/>
        <v>100</v>
      </c>
      <c r="AJ43" s="66">
        <f t="shared" si="15"/>
        <v>9.032911392405063</v>
      </c>
      <c r="AK43" s="66">
        <f t="shared" si="41"/>
        <v>100</v>
      </c>
      <c r="AL43" s="66">
        <f t="shared" si="42"/>
      </c>
      <c r="AM43" s="66">
        <f t="shared" si="43"/>
        <v>0</v>
      </c>
      <c r="AN43" s="64">
        <f t="shared" si="2"/>
        <v>99</v>
      </c>
    </row>
    <row r="44" spans="1:40" ht="24.75" customHeight="1">
      <c r="A44" s="92">
        <v>19</v>
      </c>
      <c r="B44" s="116" t="s">
        <v>96</v>
      </c>
      <c r="C44" s="116"/>
      <c r="D44" s="62"/>
      <c r="E44" s="62"/>
      <c r="F44" s="62"/>
      <c r="G44" s="62"/>
      <c r="H44" s="62"/>
      <c r="I44" s="62"/>
      <c r="J44" s="63">
        <f t="shared" si="0"/>
      </c>
      <c r="K44" s="64">
        <f t="shared" si="44"/>
        <v>0</v>
      </c>
      <c r="L44" s="62"/>
      <c r="M44" s="62"/>
      <c r="N44" s="64">
        <f t="shared" si="45"/>
        <v>0</v>
      </c>
      <c r="O44" s="62"/>
      <c r="P44" s="62"/>
      <c r="Q44" s="62"/>
      <c r="R44" s="63">
        <f t="shared" si="1"/>
      </c>
      <c r="S44" s="62"/>
      <c r="T44" s="62"/>
      <c r="U44" s="62"/>
      <c r="V44" s="63">
        <f t="shared" si="46"/>
      </c>
      <c r="W44" s="63">
        <f t="shared" si="47"/>
      </c>
      <c r="X44" s="65">
        <f t="shared" si="7"/>
        <v>0</v>
      </c>
      <c r="Y44" s="62"/>
      <c r="Z44" s="63">
        <f t="shared" si="48"/>
      </c>
      <c r="AA44" s="62"/>
      <c r="AB44" s="63">
        <f t="shared" si="49"/>
      </c>
      <c r="AC44" s="62"/>
      <c r="AD44" s="63">
        <f t="shared" si="50"/>
      </c>
      <c r="AE44" s="62"/>
      <c r="AF44" s="63">
        <f t="shared" si="37"/>
      </c>
      <c r="AG44" s="63">
        <f t="shared" si="38"/>
      </c>
      <c r="AH44" s="63">
        <f t="shared" si="39"/>
      </c>
      <c r="AI44" s="63">
        <f t="shared" si="40"/>
      </c>
      <c r="AJ44" s="66">
        <f t="shared" si="15"/>
      </c>
      <c r="AK44" s="66">
        <f t="shared" si="41"/>
      </c>
      <c r="AL44" s="66">
        <f t="shared" si="42"/>
      </c>
      <c r="AM44" s="66">
        <f t="shared" si="43"/>
      </c>
      <c r="AN44" s="64">
        <f t="shared" si="2"/>
      </c>
    </row>
    <row r="45" spans="1:40" ht="24.75" customHeight="1">
      <c r="A45" s="92">
        <v>20</v>
      </c>
      <c r="B45" s="116" t="s">
        <v>108</v>
      </c>
      <c r="C45" s="116"/>
      <c r="D45" s="62">
        <v>17</v>
      </c>
      <c r="E45" s="62">
        <v>58</v>
      </c>
      <c r="F45" s="62"/>
      <c r="G45" s="62"/>
      <c r="H45" s="62">
        <v>125</v>
      </c>
      <c r="I45" s="62">
        <v>125</v>
      </c>
      <c r="J45" s="63">
        <f t="shared" si="0"/>
        <v>0.6684491978609626</v>
      </c>
      <c r="K45" s="64">
        <f>E45+H45</f>
        <v>183</v>
      </c>
      <c r="L45" s="62">
        <v>179</v>
      </c>
      <c r="M45" s="62"/>
      <c r="N45" s="64">
        <f>L45+M45</f>
        <v>179</v>
      </c>
      <c r="O45" s="62"/>
      <c r="P45" s="62"/>
      <c r="Q45" s="62"/>
      <c r="R45" s="63">
        <f t="shared" si="1"/>
        <v>0.9572192513368983</v>
      </c>
      <c r="S45" s="62">
        <v>4</v>
      </c>
      <c r="T45" s="62"/>
      <c r="U45" s="62"/>
      <c r="V45" s="63">
        <f>IF((D45=0),"",(S45/D45))</f>
        <v>0.23529411764705882</v>
      </c>
      <c r="W45" s="63">
        <f>IF((D45=0),"",(T45/D45))</f>
        <v>0</v>
      </c>
      <c r="X45" s="65">
        <f t="shared" si="7"/>
        <v>0</v>
      </c>
      <c r="Y45" s="62"/>
      <c r="Z45" s="63">
        <f>IF((X45=0),"",((Y45/X45)*100))</f>
      </c>
      <c r="AA45" s="62"/>
      <c r="AB45" s="63">
        <f>IF((X45=0),"",((AA45/X45)*100))</f>
      </c>
      <c r="AC45" s="62"/>
      <c r="AD45" s="63">
        <f>IF((X45=0),"",((AC45/X45)*100))</f>
      </c>
      <c r="AE45" s="62"/>
      <c r="AF45" s="63">
        <f>IF((X45=0),"",((AE45/X45)*100))</f>
      </c>
      <c r="AG45" s="63">
        <f>IF((H45=0),"",((N45/H45)*100))</f>
        <v>143.2</v>
      </c>
      <c r="AH45" s="63">
        <f>IF((K45=0),"",((N45/K45)*100))</f>
        <v>97.81420765027322</v>
      </c>
      <c r="AI45" s="63">
        <f>IF((N45=0),"",((((N45-AA45)-AC45)/N45)*100))</f>
        <v>100</v>
      </c>
      <c r="AJ45" s="66">
        <f t="shared" si="15"/>
        <v>0.384</v>
      </c>
      <c r="AK45" s="66">
        <f>IF((L45=0),"",((L45/N45)*100))</f>
        <v>100</v>
      </c>
      <c r="AL45" s="66">
        <f>IF((M45=0),"",((M45/N45)*100))</f>
      </c>
      <c r="AM45" s="66">
        <f>IF((N45=0),"",((Q45/N45)*100))</f>
        <v>0</v>
      </c>
      <c r="AN45" s="64">
        <f t="shared" si="2"/>
        <v>0.9786096256684492</v>
      </c>
    </row>
    <row r="46" spans="1:40" ht="24.75" customHeight="1">
      <c r="A46" s="92">
        <v>21</v>
      </c>
      <c r="B46" s="116" t="s">
        <v>109</v>
      </c>
      <c r="C46" s="116"/>
      <c r="D46" s="62"/>
      <c r="E46" s="62"/>
      <c r="F46" s="62"/>
      <c r="G46" s="62"/>
      <c r="H46" s="62">
        <v>78107</v>
      </c>
      <c r="I46" s="62">
        <v>78107</v>
      </c>
      <c r="J46" s="63">
        <f t="shared" si="0"/>
      </c>
      <c r="K46" s="64">
        <f>E46+H46</f>
        <v>78107</v>
      </c>
      <c r="L46" s="62"/>
      <c r="M46" s="62">
        <v>78107</v>
      </c>
      <c r="N46" s="64">
        <f>L46+M46</f>
        <v>78107</v>
      </c>
      <c r="O46" s="62"/>
      <c r="P46" s="62"/>
      <c r="Q46" s="62"/>
      <c r="R46" s="63">
        <f t="shared" si="1"/>
      </c>
      <c r="S46" s="62"/>
      <c r="T46" s="62"/>
      <c r="U46" s="62"/>
      <c r="V46" s="63">
        <f>IF((D46=0),"",(S46/D46))</f>
      </c>
      <c r="W46" s="63">
        <f>IF((D46=0),"",(T46/D46))</f>
      </c>
      <c r="X46" s="65">
        <f t="shared" si="7"/>
        <v>0</v>
      </c>
      <c r="Y46" s="62"/>
      <c r="Z46" s="63">
        <f>IF((X46=0),"",((Y46/X46)*100))</f>
      </c>
      <c r="AA46" s="62"/>
      <c r="AB46" s="63">
        <f>IF((X46=0),"",((AA46/X46)*100))</f>
      </c>
      <c r="AC46" s="62"/>
      <c r="AD46" s="63">
        <f>IF((X46=0),"",((AC46/X46)*100))</f>
      </c>
      <c r="AE46" s="62"/>
      <c r="AF46" s="63">
        <f>IF((X46=0),"",((AE46/X46)*100))</f>
      </c>
      <c r="AG46" s="63">
        <f>IF((H46=0),"",((N46/H46)*100))</f>
        <v>100</v>
      </c>
      <c r="AH46" s="63">
        <f>IF((K46=0),"",((N46/K46)*100))</f>
        <v>100</v>
      </c>
      <c r="AI46" s="63">
        <f>IF((N46=0),"",((((N46-AA46)-AC46)/N46)*100))</f>
        <v>100</v>
      </c>
      <c r="AJ46" s="66">
        <f t="shared" si="15"/>
        <v>0</v>
      </c>
      <c r="AK46" s="66">
        <f>IF((L46=0),"",((L46/N46)*100))</f>
      </c>
      <c r="AL46" s="66">
        <f>IF((M46=0),"",((M46/N46)*100))</f>
        <v>100</v>
      </c>
      <c r="AM46" s="66">
        <f>IF((N46=0),"",((Q46/N46)*100))</f>
        <v>0</v>
      </c>
      <c r="AN46" s="64">
        <f t="shared" si="2"/>
      </c>
    </row>
    <row r="47" spans="1:40" ht="24.75" customHeight="1">
      <c r="A47" s="119" t="s">
        <v>126</v>
      </c>
      <c r="B47" s="120"/>
      <c r="C47" s="120"/>
      <c r="D47" s="70">
        <v>17</v>
      </c>
      <c r="E47" s="71">
        <f>SUM(E42:E46)</f>
        <v>7777</v>
      </c>
      <c r="F47" s="71">
        <f>SUM(F42:F46)</f>
        <v>0</v>
      </c>
      <c r="G47" s="71">
        <f>SUM(G42:G46)</f>
        <v>0</v>
      </c>
      <c r="H47" s="71">
        <f>SUM(H42:H46)</f>
        <v>92945</v>
      </c>
      <c r="I47" s="71">
        <f>SUM(I42:I46)</f>
        <v>92945</v>
      </c>
      <c r="J47" s="72">
        <f t="shared" si="0"/>
        <v>497.0320855614973</v>
      </c>
      <c r="K47" s="71">
        <f>E47+H47</f>
        <v>100722</v>
      </c>
      <c r="L47" s="71">
        <f>SUM(L42:L46)</f>
        <v>14680</v>
      </c>
      <c r="M47" s="71">
        <f>SUM(M42:M46)</f>
        <v>78107</v>
      </c>
      <c r="N47" s="71">
        <f>L47+M47</f>
        <v>92787</v>
      </c>
      <c r="O47" s="71">
        <f>SUM(O42:O46)</f>
        <v>0</v>
      </c>
      <c r="P47" s="71">
        <f>SUM(P42:P46)</f>
        <v>0</v>
      </c>
      <c r="Q47" s="71">
        <f>SUM(Q42:Q46)</f>
        <v>0</v>
      </c>
      <c r="R47" s="72">
        <f t="shared" si="1"/>
        <v>496.18716577540107</v>
      </c>
      <c r="S47" s="71">
        <f>SUM(S42:S46)</f>
        <v>7935</v>
      </c>
      <c r="T47" s="71">
        <f>SUM(T42:T46)</f>
        <v>0</v>
      </c>
      <c r="U47" s="71">
        <f>SUM(U42:U46)</f>
        <v>0</v>
      </c>
      <c r="V47" s="72">
        <f>IF((D47=0),"",(S47/D47))</f>
        <v>466.7647058823529</v>
      </c>
      <c r="W47" s="72">
        <f>IF((D47=0),"",(T47/D47))</f>
        <v>0</v>
      </c>
      <c r="X47" s="71">
        <f>Y47+AA47+AC47+AE47</f>
        <v>0</v>
      </c>
      <c r="Y47" s="71">
        <f>SUM(Y42:Y46)</f>
        <v>0</v>
      </c>
      <c r="Z47" s="72">
        <f>IF((X47=0),"",((Y47/X47)*100))</f>
      </c>
      <c r="AA47" s="71">
        <f>SUM(AA42:AA46)</f>
        <v>0</v>
      </c>
      <c r="AB47" s="72">
        <f>IF((X47=0),"",((AA47/X47)*100))</f>
      </c>
      <c r="AC47" s="71">
        <f>SUM(AC42:AC46)</f>
        <v>0</v>
      </c>
      <c r="AD47" s="72">
        <f>IF((X47=0),"",((AC47/X47)*100))</f>
      </c>
      <c r="AE47" s="71">
        <f>SUM(AE42:AE46)</f>
        <v>0</v>
      </c>
      <c r="AF47" s="72">
        <f>IF((X47=0),"",((AE47/X47)*100))</f>
      </c>
      <c r="AG47" s="72">
        <f>IF((H47=0),"",((N47/H47)*100))</f>
        <v>99.83000699338318</v>
      </c>
      <c r="AH47" s="72">
        <f>IF((K47=0),"",((N47/K47)*100))</f>
        <v>92.12188002621076</v>
      </c>
      <c r="AI47" s="72">
        <f>IF((N47=0),"",((((N47-AA47)-AC47)/N47)*100))</f>
        <v>100</v>
      </c>
      <c r="AJ47" s="73">
        <f t="shared" si="15"/>
        <v>1.0244768411426113</v>
      </c>
      <c r="AK47" s="73">
        <f>IF((L47=0),"",((L47/N47)*100))</f>
        <v>15.82118184659489</v>
      </c>
      <c r="AL47" s="73">
        <f>IF((M47=0),"",((M47/N47)*100))</f>
        <v>84.1788181534051</v>
      </c>
      <c r="AM47" s="73">
        <f>IF((N47=0),"",((Q47/N47)*100))</f>
        <v>0</v>
      </c>
      <c r="AN47" s="71">
        <f t="shared" si="2"/>
        <v>538.620320855615</v>
      </c>
    </row>
    <row r="48" spans="1:40" ht="24.75" customHeight="1">
      <c r="A48" s="119" t="s">
        <v>127</v>
      </c>
      <c r="B48" s="120"/>
      <c r="C48" s="120"/>
      <c r="D48" s="70">
        <v>22</v>
      </c>
      <c r="E48" s="71">
        <f>SUM(E41:E46)</f>
        <v>35311</v>
      </c>
      <c r="F48" s="71">
        <f>SUM(F41:F46)</f>
        <v>99</v>
      </c>
      <c r="G48" s="71">
        <f>SUM(G41:G46)</f>
        <v>105</v>
      </c>
      <c r="H48" s="71">
        <f>SUM(H41:H46)</f>
        <v>131130</v>
      </c>
      <c r="I48" s="71">
        <f>SUM(I41:I46)</f>
        <v>130883</v>
      </c>
      <c r="J48" s="72">
        <f t="shared" si="0"/>
        <v>541.8595041322313</v>
      </c>
      <c r="K48" s="71">
        <f>E48+H48</f>
        <v>166441</v>
      </c>
      <c r="L48" s="71">
        <f>SUM(L41:L46)</f>
        <v>41571</v>
      </c>
      <c r="M48" s="71">
        <f>SUM(M41:M46)</f>
        <v>84314</v>
      </c>
      <c r="N48" s="71">
        <f>L48+M48</f>
        <v>125885</v>
      </c>
      <c r="O48" s="71">
        <f>SUM(O41:O46)</f>
        <v>0</v>
      </c>
      <c r="P48" s="71">
        <f>SUM(P41:P46)</f>
        <v>51</v>
      </c>
      <c r="Q48" s="71">
        <f>SUM(Q41:Q46)</f>
        <v>55</v>
      </c>
      <c r="R48" s="72">
        <f t="shared" si="1"/>
        <v>520.1859504132232</v>
      </c>
      <c r="S48" s="71">
        <f>SUM(S41:S46)</f>
        <v>40556</v>
      </c>
      <c r="T48" s="71">
        <f>SUM(T41:T46)</f>
        <v>115</v>
      </c>
      <c r="U48" s="71">
        <f>SUM(U41:U46)</f>
        <v>117</v>
      </c>
      <c r="V48" s="72">
        <f>IF((D48=0),"",(S48/D48))</f>
        <v>1843.4545454545455</v>
      </c>
      <c r="W48" s="72">
        <f>IF((D48=0),"",(T48/D48))</f>
        <v>5.2272727272727275</v>
      </c>
      <c r="X48" s="71">
        <f>Y48+AA48+AC48+AE48</f>
        <v>1130</v>
      </c>
      <c r="Y48" s="71">
        <f>SUM(Y41:Y46)</f>
        <v>807</v>
      </c>
      <c r="Z48" s="72">
        <f>IF((X48=0),"",((Y48/X48)*100))</f>
        <v>71.41592920353982</v>
      </c>
      <c r="AA48" s="71">
        <f>SUM(AA41:AA46)</f>
        <v>143</v>
      </c>
      <c r="AB48" s="72">
        <f>IF((X48=0),"",((AA48/X48)*100))</f>
        <v>12.654867256637168</v>
      </c>
      <c r="AC48" s="71">
        <f>SUM(AC41:AC46)</f>
        <v>180</v>
      </c>
      <c r="AD48" s="72">
        <f>IF((X48=0),"",((AC48/X48)*100))</f>
        <v>15.929203539823009</v>
      </c>
      <c r="AE48" s="71">
        <f>SUM(AE41:AE46)</f>
        <v>0</v>
      </c>
      <c r="AF48" s="72">
        <f>IF((X48=0),"",((AE48/X48)*100))</f>
        <v>0</v>
      </c>
      <c r="AG48" s="72">
        <f>IF((H48=0),"",((N48/H48)*100))</f>
        <v>96.00015252039961</v>
      </c>
      <c r="AH48" s="72">
        <f>IF((K48=0),"",((N48/K48)*100))</f>
        <v>75.63340763393634</v>
      </c>
      <c r="AI48" s="72">
        <f>IF((N48=0),"",((((N48-AA48)-AC48)/N48)*100))</f>
        <v>99.74341661039838</v>
      </c>
      <c r="AJ48" s="73">
        <f t="shared" si="15"/>
        <v>3.711370395790437</v>
      </c>
      <c r="AK48" s="73">
        <f>IF((L48=0),"",((L48/N48)*100))</f>
        <v>33.02299717996584</v>
      </c>
      <c r="AL48" s="73">
        <f>IF((M48=0),"",((M48/N48)*100))</f>
        <v>66.97700282003416</v>
      </c>
      <c r="AM48" s="73">
        <f>IF((N48=0),"",((Q48/N48)*100))</f>
        <v>0.043690670056003494</v>
      </c>
      <c r="AN48" s="71">
        <f t="shared" si="2"/>
        <v>687.7727272727273</v>
      </c>
    </row>
    <row r="49" ht="12.75"/>
    <row r="50" ht="12.75">
      <c r="AK50" t="s">
        <v>113</v>
      </c>
    </row>
    <row r="51" spans="35:40" ht="12.75">
      <c r="AI51" t="s">
        <v>115</v>
      </c>
      <c r="AK51" s="144" t="s">
        <v>175</v>
      </c>
      <c r="AL51" s="144"/>
      <c r="AM51" s="144"/>
      <c r="AN51" s="144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8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116</v>
      </c>
    </row>
    <row r="105" ht="12.75" customHeight="1" hidden="1">
      <c r="A105" s="4" t="s">
        <v>38</v>
      </c>
    </row>
    <row r="106" ht="12.75" customHeight="1" hidden="1">
      <c r="A106" s="3" t="s">
        <v>39</v>
      </c>
    </row>
    <row r="107" ht="12.75" customHeight="1" hidden="1">
      <c r="A107" s="4" t="s">
        <v>32</v>
      </c>
    </row>
    <row r="108" ht="12.75" customHeight="1" hidden="1">
      <c r="A108" s="4" t="s">
        <v>40</v>
      </c>
    </row>
    <row r="109" ht="12.75" customHeight="1" hidden="1">
      <c r="A109" s="4" t="s">
        <v>41</v>
      </c>
    </row>
    <row r="110" ht="12.75" customHeight="1" hidden="1">
      <c r="A110" s="4" t="s">
        <v>42</v>
      </c>
    </row>
    <row r="111" ht="12.75" customHeight="1" hidden="1">
      <c r="A111" s="3" t="s">
        <v>43</v>
      </c>
    </row>
    <row r="112" ht="12.75" customHeight="1" hidden="1">
      <c r="A112" s="4" t="s">
        <v>37</v>
      </c>
    </row>
    <row r="113" ht="12.75" customHeight="1" hidden="1">
      <c r="A113" s="4" t="s">
        <v>44</v>
      </c>
    </row>
    <row r="114" ht="12.75" customHeight="1" hidden="1">
      <c r="A114" s="3" t="s">
        <v>45</v>
      </c>
    </row>
    <row r="115" ht="12.75" customHeight="1" hidden="1">
      <c r="A115" s="4" t="s">
        <v>33</v>
      </c>
    </row>
    <row r="116" ht="12.75" customHeight="1" hidden="1">
      <c r="A116" s="4" t="s">
        <v>46</v>
      </c>
    </row>
    <row r="117" ht="12.75" customHeight="1" hidden="1">
      <c r="A117" s="4" t="s">
        <v>47</v>
      </c>
    </row>
    <row r="118" ht="12.75" customHeight="1" hidden="1">
      <c r="A118" s="4" t="s">
        <v>48</v>
      </c>
    </row>
    <row r="119" ht="12.75" customHeight="1" hidden="1">
      <c r="A119" s="4" t="s">
        <v>49</v>
      </c>
    </row>
    <row r="120" ht="12.75" customHeight="1" hidden="1">
      <c r="A120" s="4" t="s">
        <v>50</v>
      </c>
    </row>
    <row r="121" ht="12.75" customHeight="1" hidden="1">
      <c r="A121" s="4" t="s">
        <v>51</v>
      </c>
    </row>
    <row r="122" ht="12.75" customHeight="1" hidden="1">
      <c r="A122" s="4" t="s">
        <v>52</v>
      </c>
    </row>
    <row r="123" ht="12.75" customHeight="1" hidden="1">
      <c r="A123" s="4" t="s">
        <v>53</v>
      </c>
    </row>
    <row r="124" ht="12.75" customHeight="1" hidden="1">
      <c r="A124" s="4" t="s">
        <v>54</v>
      </c>
    </row>
    <row r="125" ht="12.75" customHeight="1" hidden="1">
      <c r="A125" s="4" t="s">
        <v>55</v>
      </c>
    </row>
    <row r="126" ht="12.75" customHeight="1" hidden="1">
      <c r="A126" s="4" t="s">
        <v>56</v>
      </c>
    </row>
    <row r="127" ht="12.75" customHeight="1" hidden="1">
      <c r="A127" s="4" t="s">
        <v>57</v>
      </c>
    </row>
    <row r="128" ht="12.75" customHeight="1" hidden="1">
      <c r="A128" s="4" t="s">
        <v>58</v>
      </c>
    </row>
    <row r="129" ht="12.75" customHeight="1" hidden="1">
      <c r="A129" s="4" t="s">
        <v>59</v>
      </c>
    </row>
    <row r="130" ht="12.75" customHeight="1" hidden="1">
      <c r="A130" s="4" t="s">
        <v>60</v>
      </c>
    </row>
    <row r="131" ht="12.75" customHeight="1" hidden="1">
      <c r="A131" s="4" t="s">
        <v>61</v>
      </c>
    </row>
    <row r="132" ht="12.75" customHeight="1" hidden="1">
      <c r="A132" s="4" t="s">
        <v>62</v>
      </c>
    </row>
    <row r="133" ht="12.75" customHeight="1" hidden="1">
      <c r="A133" s="4" t="s">
        <v>63</v>
      </c>
    </row>
    <row r="134" ht="12.75" customHeight="1" hidden="1">
      <c r="A134" s="3" t="s">
        <v>117</v>
      </c>
    </row>
    <row r="135" ht="12.75" customHeight="1" hidden="1">
      <c r="A135" s="4" t="s">
        <v>34</v>
      </c>
    </row>
    <row r="136" ht="12.75" customHeight="1" hidden="1">
      <c r="A136" s="4" t="s">
        <v>64</v>
      </c>
    </row>
    <row r="137" ht="12.75" customHeight="1" hidden="1">
      <c r="A137" s="4" t="s">
        <v>65</v>
      </c>
    </row>
    <row r="138" ht="12.75" customHeight="1" hidden="1">
      <c r="A138" s="4" t="s">
        <v>66</v>
      </c>
    </row>
    <row r="139" ht="12.75" customHeight="1" hidden="1">
      <c r="A139" s="4" t="s">
        <v>67</v>
      </c>
    </row>
    <row r="140" ht="12.75" customHeight="1" hidden="1">
      <c r="A140" s="4" t="s">
        <v>68</v>
      </c>
    </row>
    <row r="141" ht="12.75" customHeight="1" hidden="1">
      <c r="A141" s="3" t="s">
        <v>69</v>
      </c>
    </row>
    <row r="142" ht="12.75" customHeight="1" hidden="1">
      <c r="A142" s="4" t="s">
        <v>35</v>
      </c>
    </row>
    <row r="143" ht="12.75" customHeight="1" hidden="1">
      <c r="A143" s="4" t="s">
        <v>70</v>
      </c>
    </row>
    <row r="144" ht="12.75" customHeight="1" hidden="1">
      <c r="A144" s="4" t="s">
        <v>71</v>
      </c>
    </row>
    <row r="145" ht="12.75" customHeight="1" hidden="1">
      <c r="A145" s="4" t="s">
        <v>72</v>
      </c>
    </row>
    <row r="146" ht="12.75" customHeight="1" hidden="1">
      <c r="A146" s="4" t="s">
        <v>73</v>
      </c>
    </row>
    <row r="147" ht="12.75" customHeight="1" hidden="1">
      <c r="A147" s="3" t="s">
        <v>74</v>
      </c>
    </row>
    <row r="148" ht="12.75" customHeight="1" hidden="1">
      <c r="A148" s="8" t="s">
        <v>36</v>
      </c>
    </row>
  </sheetData>
  <sheetProtection password="DF2F" sheet="1"/>
  <mergeCells count="87"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S6:S7"/>
    <mergeCell ref="Q6:Q7"/>
    <mergeCell ref="N6:N7"/>
    <mergeCell ref="P6:P7"/>
    <mergeCell ref="F6:F7"/>
    <mergeCell ref="I6:I7"/>
    <mergeCell ref="L6:L7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</mergeCells>
  <conditionalFormatting sqref="K8:K48 N8:N48 S8:S48">
    <cfRule type="expression" priority="10" dxfId="13" stopIfTrue="1">
      <formula>OR($K8&lt;($N8+$S8),$K8&gt;($N8+$S8))</formula>
    </cfRule>
  </conditionalFormatting>
  <conditionalFormatting sqref="A2 D8:D48">
    <cfRule type="cellIs" priority="9" dxfId="13" operator="equal" stopIfTrue="1">
      <formula>$AA$1</formula>
    </cfRule>
  </conditionalFormatting>
  <conditionalFormatting sqref="D8:D48 K8:K48">
    <cfRule type="expression" priority="11" dxfId="0" stopIfTrue="1">
      <formula>$D8&gt;$K8</formula>
    </cfRule>
  </conditionalFormatting>
  <conditionalFormatting sqref="L46">
    <cfRule type="expression" priority="12" dxfId="7" stopIfTrue="1">
      <formula>$L46&lt;&gt;0</formula>
    </cfRule>
  </conditionalFormatting>
  <conditionalFormatting sqref="F8:G35 F39:G40 F42:G47">
    <cfRule type="expression" priority="13" dxfId="0" stopIfTrue="1">
      <formula>$F8&gt;$G8</formula>
    </cfRule>
  </conditionalFormatting>
  <conditionalFormatting sqref="P8:Q35 P39:Q40 P42:Q47">
    <cfRule type="expression" priority="14" dxfId="0" stopIfTrue="1">
      <formula>$P8&gt;$Q8</formula>
    </cfRule>
  </conditionalFormatting>
  <conditionalFormatting sqref="T8:U35 T39:U40 T42:U47">
    <cfRule type="expression" priority="15" dxfId="0" stopIfTrue="1">
      <formula>$T8&gt;$U8</formula>
    </cfRule>
  </conditionalFormatting>
  <conditionalFormatting sqref="D28">
    <cfRule type="expression" priority="16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17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8" dxfId="7" stopIfTrue="1">
      <formula>OR(SUM(D31)&lt;MAX(D28:D30),SUM(D31)&gt;SUM(D28:D30))</formula>
    </cfRule>
  </conditionalFormatting>
  <conditionalFormatting sqref="D33">
    <cfRule type="expression" priority="19" dxfId="7" stopIfTrue="1">
      <formula>OR(SUM(D33)&lt;MAX(D31:D32),SUM(D33)&gt;SUM(D31:D32))</formula>
    </cfRule>
  </conditionalFormatting>
  <conditionalFormatting sqref="D35">
    <cfRule type="expression" priority="20" dxfId="7" stopIfTrue="1">
      <formula>OR(SUM(D35)&lt;MAX(D33:D34),SUM(D35)&gt;SUM(D33:D34))</formula>
    </cfRule>
  </conditionalFormatting>
  <conditionalFormatting sqref="D38">
    <cfRule type="expression" priority="21" dxfId="7" stopIfTrue="1">
      <formula>OR(SUM(D38)&lt;MAX(D36:D37),SUM(D38)&gt;SUM(D36:D37))</formula>
    </cfRule>
  </conditionalFormatting>
  <conditionalFormatting sqref="D41">
    <cfRule type="expression" priority="22" dxfId="7" stopIfTrue="1">
      <formula>OR(SUM(D41)&lt;MAX(D35,D38,D40),SUM(D41)&gt;SUM(D35,D38,D40))</formula>
    </cfRule>
  </conditionalFormatting>
  <conditionalFormatting sqref="D47">
    <cfRule type="expression" priority="23" dxfId="7" stopIfTrue="1">
      <formula>OR(SUM(D47)&lt;MAX(D42:D46),SUM(D47)&gt;SUM(D42:D46))</formula>
    </cfRule>
  </conditionalFormatting>
  <conditionalFormatting sqref="D48">
    <cfRule type="expression" priority="30" dxfId="7" stopIfTrue="1">
      <formula>OR(SUM(D48)&lt;MAX(D41,D47),SUM(D48)&gt;SUM(D41,D47))</formula>
    </cfRule>
  </conditionalFormatting>
  <conditionalFormatting sqref="J8:J48">
    <cfRule type="expression" priority="7" dxfId="13" stopIfTrue="1">
      <formula>OR($K8&lt;($N8+$S8),$K8&gt;($N8+$S8))</formula>
    </cfRule>
  </conditionalFormatting>
  <conditionalFormatting sqref="J8:J48">
    <cfRule type="expression" priority="8" dxfId="0" stopIfTrue="1">
      <formula>$D8&gt;$K8</formula>
    </cfRule>
  </conditionalFormatting>
  <conditionalFormatting sqref="R8:R48">
    <cfRule type="expression" priority="5" dxfId="13" stopIfTrue="1">
      <formula>OR($K8&lt;($N8+$S8),$K8&gt;($N8+$S8))</formula>
    </cfRule>
  </conditionalFormatting>
  <conditionalFormatting sqref="R8:R48">
    <cfRule type="expression" priority="6" dxfId="0" stopIfTrue="1">
      <formula>$D8&gt;$K8</formula>
    </cfRule>
  </conditionalFormatting>
  <conditionalFormatting sqref="AN8:AN48">
    <cfRule type="expression" priority="1" dxfId="13" stopIfTrue="1">
      <formula>OR($K8&lt;($N8+$S8),$K8&gt;($N8+$S8))</formula>
    </cfRule>
  </conditionalFormatting>
  <conditionalFormatting sqref="AN8:AN48">
    <cfRule type="expression" priority="2" dxfId="0" stopIfTrue="1">
      <formula>$D8&gt;$K8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67" t="s">
        <v>159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0" ht="3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5" ht="41.25" customHeight="1">
      <c r="A6" s="158" t="s">
        <v>5</v>
      </c>
      <c r="B6" s="158" t="s">
        <v>30</v>
      </c>
      <c r="C6" s="158"/>
      <c r="D6" s="158" t="s">
        <v>142</v>
      </c>
      <c r="E6" s="158" t="s">
        <v>137</v>
      </c>
      <c r="F6" s="159" t="s">
        <v>160</v>
      </c>
      <c r="G6" s="170" t="s">
        <v>161</v>
      </c>
      <c r="H6" s="165" t="s">
        <v>143</v>
      </c>
      <c r="I6" s="166"/>
      <c r="J6" s="169" t="s">
        <v>144</v>
      </c>
      <c r="K6" s="169" t="s">
        <v>145</v>
      </c>
      <c r="M6" s="160" t="s">
        <v>146</v>
      </c>
      <c r="N6" s="161"/>
      <c r="O6" s="161"/>
    </row>
    <row r="7" spans="1:15" ht="48" customHeight="1">
      <c r="A7" s="158"/>
      <c r="B7" s="28" t="s">
        <v>88</v>
      </c>
      <c r="C7" s="29" t="s">
        <v>87</v>
      </c>
      <c r="D7" s="158"/>
      <c r="E7" s="158"/>
      <c r="F7" s="159"/>
      <c r="G7" s="170"/>
      <c r="H7" s="39" t="s">
        <v>148</v>
      </c>
      <c r="I7" s="39" t="s">
        <v>149</v>
      </c>
      <c r="J7" s="169"/>
      <c r="K7" s="169"/>
      <c r="M7" s="15" t="s">
        <v>132</v>
      </c>
      <c r="N7" s="15" t="s">
        <v>133</v>
      </c>
      <c r="O7" s="16" t="s">
        <v>147</v>
      </c>
    </row>
    <row r="8" spans="1:15" ht="12.75" customHeight="1">
      <c r="A8" s="156">
        <v>1</v>
      </c>
      <c r="B8" s="155" t="s">
        <v>77</v>
      </c>
      <c r="C8" s="93" t="s">
        <v>75</v>
      </c>
      <c r="D8" s="149" t="str">
        <f>PKSS!A2</f>
        <v>Прекршајни суд у Новом Саду</v>
      </c>
      <c r="E8" s="30">
        <f>IF(PKSS!D8="","",PKSS!D8)</f>
        <v>22</v>
      </c>
      <c r="F8" s="30">
        <f>PKSS!K8</f>
        <v>1829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56"/>
      <c r="B9" s="155"/>
      <c r="C9" s="93" t="s">
        <v>76</v>
      </c>
      <c r="D9" s="150"/>
      <c r="E9" s="30">
        <f>IF(PKSS!D9="","",PKSS!D9)</f>
        <v>9</v>
      </c>
      <c r="F9" s="30">
        <f>PKSS!K9</f>
        <v>161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56">
        <v>2</v>
      </c>
      <c r="B10" s="155" t="s">
        <v>78</v>
      </c>
      <c r="C10" s="93" t="s">
        <v>75</v>
      </c>
      <c r="D10" s="150"/>
      <c r="E10" s="30">
        <f>IF(PKSS!D10="","",PKSS!D10)</f>
        <v>22</v>
      </c>
      <c r="F10" s="30">
        <f>PKSS!K10</f>
        <v>23498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56"/>
      <c r="B11" s="155"/>
      <c r="C11" s="93" t="s">
        <v>76</v>
      </c>
      <c r="D11" s="150"/>
      <c r="E11" s="30">
        <f>IF(PKSS!D11="","",PKSS!D11)</f>
        <v>9</v>
      </c>
      <c r="F11" s="30">
        <f>PKSS!K11</f>
        <v>259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56">
        <v>3</v>
      </c>
      <c r="B12" s="155" t="s">
        <v>79</v>
      </c>
      <c r="C12" s="93" t="s">
        <v>75</v>
      </c>
      <c r="D12" s="150"/>
      <c r="E12" s="30">
        <f>IF(PKSS!D12="","",PKSS!D12)</f>
        <v>22</v>
      </c>
      <c r="F12" s="30">
        <f>PKSS!K12</f>
        <v>2170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56"/>
      <c r="B13" s="155"/>
      <c r="C13" s="93" t="s">
        <v>76</v>
      </c>
      <c r="D13" s="150"/>
      <c r="E13" s="30">
        <f>IF(PKSS!D13="","",PKSS!D13)</f>
        <v>9</v>
      </c>
      <c r="F13" s="30">
        <f>PKSS!K13</f>
        <v>137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56">
        <v>4</v>
      </c>
      <c r="B14" s="155" t="s">
        <v>80</v>
      </c>
      <c r="C14" s="93" t="s">
        <v>75</v>
      </c>
      <c r="D14" s="150"/>
      <c r="E14" s="30">
        <f>IF(PKSS!D14="","",PKSS!D14)</f>
        <v>22</v>
      </c>
      <c r="F14" s="30">
        <f>PKSS!K14</f>
        <v>2200</v>
      </c>
      <c r="G14" s="30">
        <f t="shared" si="3"/>
        <v>0</v>
      </c>
      <c r="H14" s="31"/>
      <c r="I14" s="31"/>
      <c r="J14" s="32">
        <f t="shared" si="0"/>
        <v>0</v>
      </c>
      <c r="K14" s="32">
        <f t="shared" si="1"/>
        <v>0</v>
      </c>
      <c r="M14" s="17">
        <f t="shared" si="2"/>
        <v>0</v>
      </c>
      <c r="N14" s="18">
        <f>PKSS!U14</f>
        <v>0</v>
      </c>
      <c r="O14" s="19">
        <f t="shared" si="4"/>
        <v>0</v>
      </c>
    </row>
    <row r="15" spans="1:15" ht="12.75" customHeight="1">
      <c r="A15" s="156"/>
      <c r="B15" s="155"/>
      <c r="C15" s="94" t="s">
        <v>76</v>
      </c>
      <c r="D15" s="150"/>
      <c r="E15" s="30">
        <f>IF(PKSS!D15="","",PKSS!D15)</f>
      </c>
      <c r="F15" s="30">
        <f>PKSS!K15</f>
        <v>0</v>
      </c>
      <c r="G15" s="30">
        <f t="shared" si="3"/>
        <v>0</v>
      </c>
      <c r="H15" s="33"/>
      <c r="I15" s="33"/>
      <c r="J15" s="32">
        <f t="shared" si="0"/>
      </c>
      <c r="K15" s="32">
        <f t="shared" si="1"/>
      </c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56">
        <v>5</v>
      </c>
      <c r="B16" s="155" t="s">
        <v>81</v>
      </c>
      <c r="C16" s="94" t="s">
        <v>75</v>
      </c>
      <c r="D16" s="150"/>
      <c r="E16" s="30">
        <f>IF(PKSS!D16="","",PKSS!D16)</f>
        <v>22</v>
      </c>
      <c r="F16" s="30">
        <f>PKSS!K16</f>
        <v>2011</v>
      </c>
      <c r="G16" s="30">
        <f t="shared" si="3"/>
        <v>117</v>
      </c>
      <c r="H16" s="33">
        <v>105</v>
      </c>
      <c r="I16" s="33">
        <v>12</v>
      </c>
      <c r="J16" s="32">
        <f t="shared" si="0"/>
        <v>5.818000994530085</v>
      </c>
      <c r="K16" s="32">
        <f t="shared" si="1"/>
        <v>5.318181818181818</v>
      </c>
      <c r="M16" s="17">
        <f t="shared" si="2"/>
        <v>117</v>
      </c>
      <c r="N16" s="18">
        <f>PKSS!U16</f>
        <v>117</v>
      </c>
      <c r="O16" s="19">
        <f t="shared" si="4"/>
        <v>0</v>
      </c>
    </row>
    <row r="17" spans="1:15" ht="12.75" customHeight="1">
      <c r="A17" s="156"/>
      <c r="B17" s="155"/>
      <c r="C17" s="94" t="s">
        <v>76</v>
      </c>
      <c r="D17" s="150"/>
      <c r="E17" s="30">
        <f>IF(PKSS!D17="","",PKSS!D17)</f>
      </c>
      <c r="F17" s="30">
        <f>PKSS!K17</f>
        <v>0</v>
      </c>
      <c r="G17" s="30">
        <f t="shared" si="3"/>
        <v>0</v>
      </c>
      <c r="H17" s="33"/>
      <c r="I17" s="33"/>
      <c r="J17" s="32">
        <f t="shared" si="0"/>
      </c>
      <c r="K17" s="32">
        <f t="shared" si="1"/>
      </c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56">
        <v>6</v>
      </c>
      <c r="B18" s="155" t="s">
        <v>82</v>
      </c>
      <c r="C18" s="94" t="s">
        <v>75</v>
      </c>
      <c r="D18" s="150"/>
      <c r="E18" s="30">
        <f>IF(PKSS!D18="","",PKSS!D18)</f>
        <v>22</v>
      </c>
      <c r="F18" s="30">
        <f>PKSS!K18</f>
        <v>768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56"/>
      <c r="B19" s="155"/>
      <c r="C19" s="94" t="s">
        <v>76</v>
      </c>
      <c r="D19" s="150"/>
      <c r="E19" s="30">
        <f>IF(PKSS!D19="","",PKSS!D19)</f>
      </c>
      <c r="F19" s="30">
        <f>PKSS!K19</f>
        <v>0</v>
      </c>
      <c r="G19" s="30">
        <f t="shared" si="3"/>
        <v>0</v>
      </c>
      <c r="H19" s="33"/>
      <c r="I19" s="33"/>
      <c r="J19" s="32">
        <f t="shared" si="0"/>
      </c>
      <c r="K19" s="32">
        <f t="shared" si="1"/>
      </c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56">
        <v>7</v>
      </c>
      <c r="B20" s="155" t="s">
        <v>83</v>
      </c>
      <c r="C20" s="95" t="s">
        <v>75</v>
      </c>
      <c r="D20" s="150"/>
      <c r="E20" s="30">
        <f>IF(PKSS!D20="","",PKSS!D20)</f>
        <v>21</v>
      </c>
      <c r="F20" s="30">
        <f>PKSS!K20</f>
        <v>99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56"/>
      <c r="B21" s="155"/>
      <c r="C21" s="95" t="s">
        <v>76</v>
      </c>
      <c r="D21" s="150"/>
      <c r="E21" s="30">
        <f>IF(PKSS!D21="","",PKSS!D21)</f>
      </c>
      <c r="F21" s="30">
        <f>PKSS!K21</f>
        <v>0</v>
      </c>
      <c r="G21" s="30">
        <f t="shared" si="3"/>
        <v>0</v>
      </c>
      <c r="H21" s="34"/>
      <c r="I21" s="34"/>
      <c r="J21" s="35">
        <f t="shared" si="0"/>
      </c>
      <c r="K21" s="32">
        <f t="shared" si="1"/>
      </c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56">
        <v>8</v>
      </c>
      <c r="B22" s="155" t="s">
        <v>84</v>
      </c>
      <c r="C22" s="95" t="s">
        <v>75</v>
      </c>
      <c r="D22" s="150"/>
      <c r="E22" s="30">
        <f>IF(PKSS!D22="","",PKSS!D22)</f>
        <v>22</v>
      </c>
      <c r="F22" s="30">
        <f>PKSS!K22</f>
        <v>548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56"/>
      <c r="B23" s="155"/>
      <c r="C23" s="95" t="s">
        <v>76</v>
      </c>
      <c r="D23" s="150"/>
      <c r="E23" s="30">
        <f>IF(PKSS!D23="","",PKSS!D23)</f>
        <v>1</v>
      </c>
      <c r="F23" s="30">
        <f>PKSS!K23</f>
        <v>2</v>
      </c>
      <c r="G23" s="30">
        <f t="shared" si="3"/>
        <v>0</v>
      </c>
      <c r="H23" s="34"/>
      <c r="I23" s="34"/>
      <c r="J23" s="35">
        <f t="shared" si="0"/>
        <v>0</v>
      </c>
      <c r="K23" s="32">
        <f t="shared" si="1"/>
        <v>0</v>
      </c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56">
        <v>9</v>
      </c>
      <c r="B24" s="155" t="s">
        <v>85</v>
      </c>
      <c r="C24" s="95" t="s">
        <v>75</v>
      </c>
      <c r="D24" s="150"/>
      <c r="E24" s="30">
        <f>IF(PKSS!D24="","",PKSS!D24)</f>
        <v>22</v>
      </c>
      <c r="F24" s="30">
        <f>PKSS!K24</f>
        <v>839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56"/>
      <c r="B25" s="155"/>
      <c r="C25" s="95" t="s">
        <v>76</v>
      </c>
      <c r="D25" s="150"/>
      <c r="E25" s="30">
        <f>IF(PKSS!D25="","",PKSS!D25)</f>
        <v>6</v>
      </c>
      <c r="F25" s="30">
        <f>PKSS!K25</f>
        <v>9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56">
        <v>10</v>
      </c>
      <c r="B26" s="155" t="s">
        <v>86</v>
      </c>
      <c r="C26" s="95" t="s">
        <v>75</v>
      </c>
      <c r="D26" s="150"/>
      <c r="E26" s="30">
        <f>IF(PKSS!D26="","",PKSS!D26)</f>
        <v>21</v>
      </c>
      <c r="F26" s="30">
        <f>PKSS!K26</f>
        <v>461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56"/>
      <c r="B27" s="155"/>
      <c r="C27" s="94" t="s">
        <v>76</v>
      </c>
      <c r="D27" s="150"/>
      <c r="E27" s="30">
        <f>IF(PKSS!D27="","",PKSS!D27)</f>
      </c>
      <c r="F27" s="30">
        <f>PKSS!K27</f>
        <v>0</v>
      </c>
      <c r="G27" s="30">
        <f t="shared" si="3"/>
        <v>0</v>
      </c>
      <c r="H27" s="34"/>
      <c r="I27" s="34"/>
      <c r="J27" s="35">
        <f t="shared" si="0"/>
      </c>
      <c r="K27" s="32">
        <f t="shared" si="1"/>
      </c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57" t="s">
        <v>89</v>
      </c>
      <c r="B28" s="157"/>
      <c r="C28" s="96" t="s">
        <v>75</v>
      </c>
      <c r="D28" s="150"/>
      <c r="E28" s="77">
        <f>IF(PKSS!D28="","",PKSS!D28)</f>
        <v>22</v>
      </c>
      <c r="F28" s="77">
        <f>PKSS!K28</f>
        <v>34423</v>
      </c>
      <c r="G28" s="77">
        <f t="shared" si="3"/>
        <v>117</v>
      </c>
      <c r="H28" s="77">
        <f>SUM(H8,H10,H12,H14,H16,H18,H20,H22,H24,H26)</f>
        <v>105</v>
      </c>
      <c r="I28" s="77">
        <f>SUM(I8,I10,I12,I14,I16,I18,I20,I22,I24,I26)</f>
        <v>12</v>
      </c>
      <c r="J28" s="78">
        <f t="shared" si="0"/>
        <v>0.3398890276849781</v>
      </c>
      <c r="K28" s="79">
        <f t="shared" si="1"/>
        <v>5.318181818181818</v>
      </c>
      <c r="M28" s="20">
        <f t="shared" si="2"/>
        <v>117</v>
      </c>
      <c r="N28" s="21">
        <f>PKSS!U28</f>
        <v>117</v>
      </c>
      <c r="O28" s="22">
        <f t="shared" si="4"/>
        <v>0</v>
      </c>
    </row>
    <row r="29" spans="1:15" ht="13.5" customHeight="1">
      <c r="A29" s="157"/>
      <c r="B29" s="157"/>
      <c r="C29" s="90" t="s">
        <v>76</v>
      </c>
      <c r="D29" s="150"/>
      <c r="E29" s="77">
        <f>IF(PKSS!D29="","",PKSS!D29)</f>
        <v>9</v>
      </c>
      <c r="F29" s="77">
        <f>PKSS!K29</f>
        <v>568</v>
      </c>
      <c r="G29" s="77">
        <f t="shared" si="3"/>
        <v>0</v>
      </c>
      <c r="H29" s="77">
        <f>SUM(H9,H11,H13,H15,H17,H19,H21,H23,H25,H27)</f>
        <v>0</v>
      </c>
      <c r="I29" s="77">
        <f>SUM(I9,I11,I13,I15,I17,I19,I21,I23,I25,I27)</f>
        <v>0</v>
      </c>
      <c r="J29" s="78">
        <f t="shared" si="0"/>
        <v>0</v>
      </c>
      <c r="K29" s="79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97">
        <v>11</v>
      </c>
      <c r="B30" s="147" t="s">
        <v>91</v>
      </c>
      <c r="C30" s="147"/>
      <c r="D30" s="150"/>
      <c r="E30" s="30">
        <f>IF(PKSS!D30="","",PKSS!D30)</f>
      </c>
      <c r="F30" s="30">
        <f>PKSS!K30</f>
        <v>0</v>
      </c>
      <c r="G30" s="30">
        <f t="shared" si="3"/>
        <v>0</v>
      </c>
      <c r="H30" s="34"/>
      <c r="I30" s="34"/>
      <c r="J30" s="35">
        <f t="shared" si="0"/>
      </c>
      <c r="K30" s="32">
        <f t="shared" si="1"/>
      </c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52" t="s">
        <v>90</v>
      </c>
      <c r="B31" s="153"/>
      <c r="C31" s="154"/>
      <c r="D31" s="150"/>
      <c r="E31" s="77">
        <f>IF(PKSS!D31="","",PKSS!D31)</f>
        <v>22</v>
      </c>
      <c r="F31" s="77">
        <f>PKSS!K31</f>
        <v>34991</v>
      </c>
      <c r="G31" s="77">
        <f t="shared" si="3"/>
        <v>117</v>
      </c>
      <c r="H31" s="77">
        <f>SUM(H28:H30)</f>
        <v>105</v>
      </c>
      <c r="I31" s="77">
        <f>SUM(I28:I30)</f>
        <v>12</v>
      </c>
      <c r="J31" s="78">
        <f t="shared" si="0"/>
        <v>0.33437169557886315</v>
      </c>
      <c r="K31" s="79">
        <f t="shared" si="1"/>
        <v>5.318181818181818</v>
      </c>
      <c r="M31" s="20">
        <f t="shared" si="2"/>
        <v>117</v>
      </c>
      <c r="N31" s="21">
        <f>PKSS!U31</f>
        <v>117</v>
      </c>
      <c r="O31" s="22">
        <f t="shared" si="4"/>
        <v>0</v>
      </c>
    </row>
    <row r="32" spans="1:15" ht="13.5" customHeight="1">
      <c r="A32" s="97">
        <v>12</v>
      </c>
      <c r="B32" s="147" t="s">
        <v>93</v>
      </c>
      <c r="C32" s="147"/>
      <c r="D32" s="150"/>
      <c r="E32" s="30">
        <f>IF(PKSS!D32="","",PKSS!D32)</f>
        <v>22</v>
      </c>
      <c r="F32" s="30">
        <f>PKSS!K32</f>
        <v>3278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52" t="s">
        <v>92</v>
      </c>
      <c r="B33" s="153"/>
      <c r="C33" s="154"/>
      <c r="D33" s="150"/>
      <c r="E33" s="77">
        <f>IF(PKSS!D33="","",PKSS!D33)</f>
        <v>22</v>
      </c>
      <c r="F33" s="77">
        <f>PKSS!K33</f>
        <v>38269</v>
      </c>
      <c r="G33" s="77">
        <f t="shared" si="3"/>
        <v>117</v>
      </c>
      <c r="H33" s="77">
        <f>SUM(H31:H32)</f>
        <v>105</v>
      </c>
      <c r="I33" s="77">
        <f>SUM(I31:I32)</f>
        <v>12</v>
      </c>
      <c r="J33" s="78">
        <f t="shared" si="0"/>
        <v>0.30573048681700593</v>
      </c>
      <c r="K33" s="79">
        <f t="shared" si="1"/>
        <v>5.318181818181818</v>
      </c>
      <c r="M33" s="20">
        <f t="shared" si="2"/>
        <v>117</v>
      </c>
      <c r="N33" s="21">
        <f>PKSS!U33</f>
        <v>117</v>
      </c>
      <c r="O33" s="22">
        <f t="shared" si="4"/>
        <v>0</v>
      </c>
    </row>
    <row r="34" spans="1:15" s="37" customFormat="1" ht="13.5" customHeight="1">
      <c r="A34" s="97">
        <v>13</v>
      </c>
      <c r="B34" s="147" t="s">
        <v>102</v>
      </c>
      <c r="C34" s="147"/>
      <c r="D34" s="150"/>
      <c r="E34" s="30">
        <f>IF(PKSS!D34="","",PKSS!D34)</f>
        <v>2</v>
      </c>
      <c r="F34" s="30">
        <f>PKSS!K34</f>
        <v>27425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48" t="s">
        <v>103</v>
      </c>
      <c r="B35" s="148"/>
      <c r="C35" s="148"/>
      <c r="D35" s="150"/>
      <c r="E35" s="77">
        <f>IF(PKSS!D35="","",PKSS!D35)</f>
        <v>22</v>
      </c>
      <c r="F35" s="77">
        <f>PKSS!K35</f>
        <v>65694</v>
      </c>
      <c r="G35" s="77">
        <f t="shared" si="3"/>
        <v>117</v>
      </c>
      <c r="H35" s="77">
        <f>SUM(H33:H34)</f>
        <v>105</v>
      </c>
      <c r="I35" s="77">
        <f>SUM(I33:I34)</f>
        <v>12</v>
      </c>
      <c r="J35" s="78">
        <f t="shared" si="0"/>
        <v>0.17809845648004385</v>
      </c>
      <c r="K35" s="79">
        <f t="shared" si="1"/>
        <v>5.318181818181818</v>
      </c>
      <c r="M35" s="20">
        <f t="shared" si="2"/>
        <v>117</v>
      </c>
      <c r="N35" s="21">
        <f>PKSS!U35</f>
        <v>117</v>
      </c>
      <c r="O35" s="22">
        <f t="shared" si="4"/>
        <v>0</v>
      </c>
    </row>
    <row r="36" spans="1:15" ht="13.5" customHeight="1">
      <c r="A36" s="97">
        <v>14</v>
      </c>
      <c r="B36" s="147" t="s">
        <v>107</v>
      </c>
      <c r="C36" s="147"/>
      <c r="D36" s="150"/>
      <c r="E36" s="30">
        <f>IF(PKSS!D36="","",PKSS!D36)</f>
        <v>1</v>
      </c>
      <c r="F36" s="30">
        <f>PKSS!K36</f>
        <v>10</v>
      </c>
      <c r="G36" s="30">
        <f t="shared" si="3"/>
        <v>0</v>
      </c>
      <c r="H36" s="34"/>
      <c r="I36" s="34"/>
      <c r="J36" s="35">
        <f t="shared" si="0"/>
        <v>0</v>
      </c>
      <c r="K36" s="32">
        <f t="shared" si="1"/>
        <v>0</v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97">
        <v>15</v>
      </c>
      <c r="B37" s="147" t="s">
        <v>106</v>
      </c>
      <c r="C37" s="147"/>
      <c r="D37" s="150"/>
      <c r="E37" s="30">
        <f>IF(PKSS!D37="","",PKSS!D37)</f>
        <v>1</v>
      </c>
      <c r="F37" s="30">
        <f>PKSS!K37</f>
        <v>15</v>
      </c>
      <c r="G37" s="30">
        <f t="shared" si="3"/>
        <v>0</v>
      </c>
      <c r="H37" s="34"/>
      <c r="I37" s="34"/>
      <c r="J37" s="35">
        <f t="shared" si="0"/>
        <v>0</v>
      </c>
      <c r="K37" s="32">
        <f t="shared" si="1"/>
        <v>0</v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48" t="s">
        <v>105</v>
      </c>
      <c r="B38" s="148"/>
      <c r="C38" s="148"/>
      <c r="D38" s="150"/>
      <c r="E38" s="77">
        <f>IF(PKSS!D38="","",PKSS!D38)</f>
        <v>1</v>
      </c>
      <c r="F38" s="77">
        <f>PKSS!K38</f>
        <v>25</v>
      </c>
      <c r="G38" s="77">
        <f t="shared" si="3"/>
        <v>0</v>
      </c>
      <c r="H38" s="77">
        <f>SUM(H36:H37)</f>
        <v>0</v>
      </c>
      <c r="I38" s="77">
        <f>SUM(I36:I37)</f>
        <v>0</v>
      </c>
      <c r="J38" s="78">
        <f t="shared" si="0"/>
        <v>0</v>
      </c>
      <c r="K38" s="79">
        <f t="shared" si="1"/>
        <v>0</v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97">
        <v>16</v>
      </c>
      <c r="B39" s="147" t="s">
        <v>111</v>
      </c>
      <c r="C39" s="147"/>
      <c r="D39" s="150"/>
      <c r="E39" s="30">
        <f>IF(PKSS!D39="","",PKSS!D39)</f>
      </c>
      <c r="F39" s="30">
        <f>PKSS!K39</f>
        <v>0</v>
      </c>
      <c r="G39" s="30">
        <f t="shared" si="3"/>
        <v>0</v>
      </c>
      <c r="H39" s="34"/>
      <c r="I39" s="34"/>
      <c r="J39" s="35">
        <f t="shared" si="0"/>
      </c>
      <c r="K39" s="32">
        <f t="shared" si="1"/>
      </c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48" t="s">
        <v>112</v>
      </c>
      <c r="B40" s="148"/>
      <c r="C40" s="148"/>
      <c r="D40" s="150"/>
      <c r="E40" s="77">
        <f>IF(PKSS!D40="","",PKSS!D40)</f>
      </c>
      <c r="F40" s="77">
        <f>PKSS!K40</f>
        <v>0</v>
      </c>
      <c r="G40" s="77">
        <f t="shared" si="3"/>
        <v>0</v>
      </c>
      <c r="H40" s="77">
        <f>SUM(H39:H39)</f>
        <v>0</v>
      </c>
      <c r="I40" s="77">
        <f>SUM(I39:I39)</f>
        <v>0</v>
      </c>
      <c r="J40" s="78">
        <f t="shared" si="0"/>
      </c>
      <c r="K40" s="79">
        <f t="shared" si="1"/>
      </c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48" t="s">
        <v>110</v>
      </c>
      <c r="B41" s="148"/>
      <c r="C41" s="148"/>
      <c r="D41" s="150"/>
      <c r="E41" s="77">
        <f>IF(PKSS!D41="","",PKSS!D41)</f>
        <v>22</v>
      </c>
      <c r="F41" s="77">
        <f>PKSS!K41</f>
        <v>65719</v>
      </c>
      <c r="G41" s="77">
        <f t="shared" si="3"/>
        <v>117</v>
      </c>
      <c r="H41" s="77">
        <f>SUM(H35,H38,H40)</f>
        <v>105</v>
      </c>
      <c r="I41" s="77">
        <f>SUM(I35,I38,I40)</f>
        <v>12</v>
      </c>
      <c r="J41" s="78">
        <f t="shared" si="0"/>
        <v>0.1780307064927951</v>
      </c>
      <c r="K41" s="79">
        <f t="shared" si="1"/>
        <v>5.318181818181818</v>
      </c>
      <c r="M41" s="20">
        <f t="shared" si="2"/>
        <v>117</v>
      </c>
      <c r="N41" s="21">
        <f>PKSS!U41</f>
        <v>117</v>
      </c>
      <c r="O41" s="22">
        <f t="shared" si="4"/>
        <v>0</v>
      </c>
    </row>
    <row r="42" spans="1:15" ht="13.5" customHeight="1">
      <c r="A42" s="97">
        <v>17</v>
      </c>
      <c r="B42" s="147" t="s">
        <v>94</v>
      </c>
      <c r="C42" s="147"/>
      <c r="D42" s="150"/>
      <c r="E42" s="30">
        <f>IF(PKSS!D42="","",PKSS!D42)</f>
        <v>2</v>
      </c>
      <c r="F42" s="30">
        <f>PKSS!K42</f>
        <v>20254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97">
        <v>18</v>
      </c>
      <c r="B43" s="147" t="s">
        <v>95</v>
      </c>
      <c r="C43" s="147"/>
      <c r="D43" s="150"/>
      <c r="E43" s="30">
        <f>IF(PKSS!D43="","",PKSS!D43)</f>
        <v>2</v>
      </c>
      <c r="F43" s="30">
        <f>PKSS!K43</f>
        <v>2178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97">
        <v>19</v>
      </c>
      <c r="B44" s="147" t="s">
        <v>96</v>
      </c>
      <c r="C44" s="147"/>
      <c r="D44" s="150"/>
      <c r="E44" s="30">
        <f>IF(PKSS!D44="","",PKSS!D44)</f>
      </c>
      <c r="F44" s="30">
        <f>PKSS!K44</f>
        <v>0</v>
      </c>
      <c r="G44" s="30">
        <f t="shared" si="3"/>
        <v>0</v>
      </c>
      <c r="H44" s="34"/>
      <c r="I44" s="34"/>
      <c r="J44" s="35">
        <f t="shared" si="0"/>
      </c>
      <c r="K44" s="32">
        <f t="shared" si="1"/>
      </c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97">
        <v>20</v>
      </c>
      <c r="B45" s="147" t="s">
        <v>108</v>
      </c>
      <c r="C45" s="147"/>
      <c r="D45" s="150"/>
      <c r="E45" s="30">
        <f>IF(PKSS!D45="","",PKSS!D45)</f>
        <v>17</v>
      </c>
      <c r="F45" s="30">
        <f>PKSS!K45</f>
        <v>183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97">
        <v>21</v>
      </c>
      <c r="B46" s="147" t="s">
        <v>109</v>
      </c>
      <c r="C46" s="147"/>
      <c r="D46" s="150"/>
      <c r="E46" s="30">
        <f>IF(PKSS!D46="","",PKSS!D46)</f>
      </c>
      <c r="F46" s="30">
        <f>PKSS!K46</f>
        <v>78107</v>
      </c>
      <c r="G46" s="30">
        <f t="shared" si="3"/>
        <v>0</v>
      </c>
      <c r="H46" s="34"/>
      <c r="I46" s="34"/>
      <c r="J46" s="35">
        <f t="shared" si="0"/>
        <v>0</v>
      </c>
      <c r="K46" s="32">
        <f t="shared" si="1"/>
      </c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48" t="s">
        <v>126</v>
      </c>
      <c r="B47" s="148"/>
      <c r="C47" s="148"/>
      <c r="D47" s="150"/>
      <c r="E47" s="77">
        <f>IF(PKSS!D47="","",PKSS!D47)</f>
        <v>17</v>
      </c>
      <c r="F47" s="77">
        <f>PKSS!K47</f>
        <v>100722</v>
      </c>
      <c r="G47" s="77">
        <f t="shared" si="3"/>
        <v>0</v>
      </c>
      <c r="H47" s="77">
        <f>SUM(H42:H46)</f>
        <v>0</v>
      </c>
      <c r="I47" s="77">
        <f>SUM(I42:I46)</f>
        <v>0</v>
      </c>
      <c r="J47" s="78">
        <f t="shared" si="0"/>
        <v>0</v>
      </c>
      <c r="K47" s="79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48" t="s">
        <v>127</v>
      </c>
      <c r="B48" s="148"/>
      <c r="C48" s="148"/>
      <c r="D48" s="151"/>
      <c r="E48" s="77">
        <f>IF(PKSS!D48="","",PKSS!D48)</f>
        <v>22</v>
      </c>
      <c r="F48" s="77">
        <f>PKSS!K48</f>
        <v>166441</v>
      </c>
      <c r="G48" s="77">
        <f t="shared" si="3"/>
        <v>117</v>
      </c>
      <c r="H48" s="77">
        <f>SUM(H41:H46)</f>
        <v>105</v>
      </c>
      <c r="I48" s="77">
        <f>SUM(I41:I46)</f>
        <v>12</v>
      </c>
      <c r="J48" s="78">
        <f t="shared" si="0"/>
        <v>0.07029517967327761</v>
      </c>
      <c r="K48" s="79">
        <f t="shared" si="1"/>
        <v>5.318181818181818</v>
      </c>
      <c r="M48" s="20">
        <f t="shared" si="2"/>
        <v>117</v>
      </c>
      <c r="N48" s="21">
        <f>PKSS!U48</f>
        <v>117</v>
      </c>
      <c r="O48" s="22">
        <f t="shared" si="4"/>
        <v>0</v>
      </c>
    </row>
    <row r="49" ht="12.75" customHeight="1"/>
    <row r="50" spans="7:9" ht="12.75" customHeight="1">
      <c r="G50" s="38" t="s">
        <v>113</v>
      </c>
      <c r="H50" s="38"/>
      <c r="I50" s="38"/>
    </row>
    <row r="51" spans="5:11" ht="12.75" customHeight="1">
      <c r="E51" s="38" t="s">
        <v>115</v>
      </c>
      <c r="G51" s="162" t="str">
        <f>PKSS!AK51</f>
        <v>в.ф. председника суда Марко Менићанин</v>
      </c>
      <c r="H51" s="163"/>
      <c r="I51" s="163"/>
      <c r="J51" s="163"/>
      <c r="K51" s="164"/>
    </row>
    <row r="52" ht="12.75" customHeight="1"/>
    <row r="53" ht="12.75" customHeight="1"/>
    <row r="54" spans="7:9" ht="12.75" customHeight="1">
      <c r="G54" s="38" t="s">
        <v>114</v>
      </c>
      <c r="H54" s="38"/>
      <c r="I54" s="38"/>
    </row>
  </sheetData>
  <sheetProtection password="DF2F" sheet="1"/>
  <mergeCells count="54">
    <mergeCell ref="A4:K4"/>
    <mergeCell ref="A5:J5"/>
    <mergeCell ref="A6:A7"/>
    <mergeCell ref="B6:C6"/>
    <mergeCell ref="D6:D7"/>
    <mergeCell ref="K6:K7"/>
    <mergeCell ref="G6:G7"/>
    <mergeCell ref="J6:J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B14:B15"/>
    <mergeCell ref="A16:A17"/>
    <mergeCell ref="B16:B17"/>
    <mergeCell ref="E6:E7"/>
    <mergeCell ref="F6:F7"/>
    <mergeCell ref="A18:A19"/>
    <mergeCell ref="B18:B19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70" zoomScaleNormal="7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9.574218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78" t="s">
        <v>118</v>
      </c>
      <c r="B1" s="178"/>
      <c r="C1" s="178"/>
      <c r="D1" s="179" t="str">
        <f>PKSS!A2</f>
        <v>Прекршајни суд у Новом Саду</v>
      </c>
      <c r="E1" s="179"/>
      <c r="F1" s="179"/>
      <c r="G1" s="179"/>
      <c r="H1" s="179"/>
      <c r="I1" s="179"/>
      <c r="J1" s="179"/>
      <c r="K1" s="179"/>
      <c r="L1" s="179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71" t="s">
        <v>162</v>
      </c>
      <c r="B5" s="171"/>
      <c r="C5" s="171"/>
      <c r="D5" s="171"/>
      <c r="E5" s="171"/>
      <c r="F5" s="171"/>
      <c r="G5" s="171"/>
      <c r="H5" s="171"/>
      <c r="I5" s="171"/>
      <c r="J5" s="51"/>
      <c r="K5" s="51"/>
      <c r="L5" s="51"/>
      <c r="M5" s="51"/>
      <c r="N5" s="160" t="s">
        <v>131</v>
      </c>
      <c r="O5" s="160"/>
      <c r="P5" s="160"/>
    </row>
    <row r="6" spans="1:16" ht="25.5" customHeight="1">
      <c r="A6" s="181" t="s">
        <v>5</v>
      </c>
      <c r="B6" s="180" t="s">
        <v>30</v>
      </c>
      <c r="C6" s="180"/>
      <c r="D6" s="180" t="s">
        <v>119</v>
      </c>
      <c r="E6" s="187" t="s">
        <v>120</v>
      </c>
      <c r="F6" s="187"/>
      <c r="G6" s="187"/>
      <c r="H6" s="187"/>
      <c r="I6" s="187"/>
      <c r="J6"/>
      <c r="K6"/>
      <c r="L6"/>
      <c r="M6" s="9"/>
      <c r="N6" s="160"/>
      <c r="O6" s="160"/>
      <c r="P6" s="160"/>
    </row>
    <row r="7" spans="1:16" s="10" customFormat="1" ht="60" customHeight="1">
      <c r="A7" s="181"/>
      <c r="B7" s="52" t="s">
        <v>88</v>
      </c>
      <c r="C7" s="52" t="s">
        <v>87</v>
      </c>
      <c r="D7" s="180"/>
      <c r="E7" s="52" t="s">
        <v>128</v>
      </c>
      <c r="F7" s="52" t="s">
        <v>129</v>
      </c>
      <c r="G7" s="57" t="s">
        <v>156</v>
      </c>
      <c r="H7" s="52" t="s">
        <v>157</v>
      </c>
      <c r="I7" s="52" t="s">
        <v>130</v>
      </c>
      <c r="J7"/>
      <c r="K7"/>
      <c r="L7"/>
      <c r="N7" s="15" t="s">
        <v>132</v>
      </c>
      <c r="O7" s="15" t="s">
        <v>133</v>
      </c>
      <c r="P7" s="16" t="s">
        <v>134</v>
      </c>
    </row>
    <row r="8" spans="1:16" ht="15.75" customHeight="1">
      <c r="A8" s="176">
        <v>1</v>
      </c>
      <c r="B8" s="175" t="s">
        <v>77</v>
      </c>
      <c r="C8" s="69" t="s">
        <v>75</v>
      </c>
      <c r="D8" s="41">
        <f>PKSS!S8</f>
        <v>955</v>
      </c>
      <c r="E8" s="42">
        <v>580</v>
      </c>
      <c r="F8" s="42">
        <v>375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76"/>
      <c r="B9" s="175"/>
      <c r="C9" s="69" t="s">
        <v>76</v>
      </c>
      <c r="D9" s="41">
        <f>PKSS!S9</f>
        <v>82</v>
      </c>
      <c r="E9" s="42">
        <v>56</v>
      </c>
      <c r="F9" s="42">
        <v>26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76">
        <v>2</v>
      </c>
      <c r="B10" s="175" t="s">
        <v>78</v>
      </c>
      <c r="C10" s="69" t="s">
        <v>75</v>
      </c>
      <c r="D10" s="41">
        <f>PKSS!S10</f>
        <v>10288</v>
      </c>
      <c r="E10" s="42">
        <v>8332</v>
      </c>
      <c r="F10" s="42">
        <v>1956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76"/>
      <c r="B11" s="175"/>
      <c r="C11" s="69" t="s">
        <v>76</v>
      </c>
      <c r="D11" s="41">
        <f>PKSS!S11</f>
        <v>146</v>
      </c>
      <c r="E11" s="42">
        <v>94</v>
      </c>
      <c r="F11" s="42">
        <v>52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76">
        <v>3</v>
      </c>
      <c r="B12" s="175" t="s">
        <v>79</v>
      </c>
      <c r="C12" s="69" t="s">
        <v>75</v>
      </c>
      <c r="D12" s="41">
        <f>PKSS!S12</f>
        <v>956</v>
      </c>
      <c r="E12" s="42">
        <v>668</v>
      </c>
      <c r="F12" s="42">
        <v>288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76"/>
      <c r="B13" s="175"/>
      <c r="C13" s="69" t="s">
        <v>76</v>
      </c>
      <c r="D13" s="41">
        <f>PKSS!S13</f>
        <v>83</v>
      </c>
      <c r="E13" s="42">
        <v>49</v>
      </c>
      <c r="F13" s="42">
        <v>34</v>
      </c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76">
        <v>4</v>
      </c>
      <c r="B14" s="175" t="s">
        <v>80</v>
      </c>
      <c r="C14" s="69" t="s">
        <v>75</v>
      </c>
      <c r="D14" s="41">
        <f>PKSS!S14</f>
        <v>1081</v>
      </c>
      <c r="E14" s="42">
        <v>758</v>
      </c>
      <c r="F14" s="42">
        <v>323</v>
      </c>
      <c r="G14" s="42"/>
      <c r="H14" s="42"/>
      <c r="I14" s="42"/>
      <c r="J14"/>
      <c r="K14"/>
      <c r="L14"/>
      <c r="M14" s="9"/>
      <c r="N14" s="45">
        <f t="shared" si="0"/>
        <v>0</v>
      </c>
      <c r="O14" s="46">
        <f>PKSS!T14</f>
        <v>0</v>
      </c>
      <c r="P14" s="47">
        <f t="shared" si="1"/>
        <v>0</v>
      </c>
    </row>
    <row r="15" spans="1:16" ht="15.75" customHeight="1">
      <c r="A15" s="176"/>
      <c r="B15" s="175"/>
      <c r="C15" s="69" t="s">
        <v>76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76">
        <v>5</v>
      </c>
      <c r="B16" s="175" t="s">
        <v>81</v>
      </c>
      <c r="C16" s="69" t="s">
        <v>75</v>
      </c>
      <c r="D16" s="41">
        <f>PKSS!S16</f>
        <v>1293</v>
      </c>
      <c r="E16" s="42">
        <v>664</v>
      </c>
      <c r="F16" s="42">
        <v>428</v>
      </c>
      <c r="G16" s="42">
        <v>86</v>
      </c>
      <c r="H16" s="42">
        <v>104</v>
      </c>
      <c r="I16" s="42">
        <v>11</v>
      </c>
      <c r="J16"/>
      <c r="K16"/>
      <c r="L16"/>
      <c r="M16" s="9"/>
      <c r="N16" s="45">
        <f t="shared" si="0"/>
        <v>115</v>
      </c>
      <c r="O16" s="46">
        <f>PKSS!T16</f>
        <v>115</v>
      </c>
      <c r="P16" s="47">
        <f t="shared" si="1"/>
        <v>0</v>
      </c>
    </row>
    <row r="17" spans="1:16" ht="15.75" customHeight="1">
      <c r="A17" s="176"/>
      <c r="B17" s="175"/>
      <c r="C17" s="69" t="s">
        <v>76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76">
        <v>6</v>
      </c>
      <c r="B18" s="175" t="s">
        <v>82</v>
      </c>
      <c r="C18" s="69" t="s">
        <v>75</v>
      </c>
      <c r="D18" s="41">
        <f>PKSS!S18</f>
        <v>405</v>
      </c>
      <c r="E18" s="42">
        <v>352</v>
      </c>
      <c r="F18" s="42">
        <v>53</v>
      </c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76"/>
      <c r="B19" s="175"/>
      <c r="C19" s="69" t="s">
        <v>76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76">
        <v>7</v>
      </c>
      <c r="B20" s="175" t="s">
        <v>83</v>
      </c>
      <c r="C20" s="69" t="s">
        <v>75</v>
      </c>
      <c r="D20" s="41">
        <f>PKSS!S20</f>
        <v>51</v>
      </c>
      <c r="E20" s="42">
        <v>17</v>
      </c>
      <c r="F20" s="42">
        <v>34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76"/>
      <c r="B21" s="175"/>
      <c r="C21" s="69" t="s">
        <v>76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76">
        <v>8</v>
      </c>
      <c r="B22" s="177" t="s">
        <v>84</v>
      </c>
      <c r="C22" s="69" t="s">
        <v>75</v>
      </c>
      <c r="D22" s="41">
        <f>PKSS!S22</f>
        <v>221</v>
      </c>
      <c r="E22" s="42">
        <v>123</v>
      </c>
      <c r="F22" s="42">
        <v>98</v>
      </c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76"/>
      <c r="B23" s="177"/>
      <c r="C23" s="69" t="s">
        <v>76</v>
      </c>
      <c r="D23" s="41">
        <f>PKSS!S23</f>
        <v>0</v>
      </c>
      <c r="E23" s="42"/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76">
        <v>9</v>
      </c>
      <c r="B24" s="175" t="s">
        <v>85</v>
      </c>
      <c r="C24" s="69" t="s">
        <v>75</v>
      </c>
      <c r="D24" s="41">
        <f>PKSS!S24</f>
        <v>472</v>
      </c>
      <c r="E24" s="42">
        <v>413</v>
      </c>
      <c r="F24" s="42">
        <v>59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76"/>
      <c r="B25" s="175"/>
      <c r="C25" s="69" t="s">
        <v>76</v>
      </c>
      <c r="D25" s="41">
        <f>PKSS!S25</f>
        <v>2</v>
      </c>
      <c r="E25" s="42">
        <v>2</v>
      </c>
      <c r="F25" s="42"/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76">
        <v>10</v>
      </c>
      <c r="B26" s="175" t="s">
        <v>86</v>
      </c>
      <c r="C26" s="69" t="s">
        <v>75</v>
      </c>
      <c r="D26" s="41">
        <f>PKSS!S26</f>
        <v>274</v>
      </c>
      <c r="E26" s="42">
        <v>171</v>
      </c>
      <c r="F26" s="42">
        <v>103</v>
      </c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76"/>
      <c r="B27" s="175"/>
      <c r="C27" s="69" t="s">
        <v>76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74" t="s">
        <v>89</v>
      </c>
      <c r="B28" s="174"/>
      <c r="C28" s="80" t="s">
        <v>75</v>
      </c>
      <c r="D28" s="43">
        <f>PKSS!S28</f>
        <v>15996</v>
      </c>
      <c r="E28" s="43">
        <f aca="true" t="shared" si="2" ref="E28:I29">SUM(E8,E10,E12,E14,E16,E18,E20,E22,E24,E26)</f>
        <v>12078</v>
      </c>
      <c r="F28" s="43">
        <f t="shared" si="2"/>
        <v>3717</v>
      </c>
      <c r="G28" s="43">
        <f>SUM(G8,G10,G12,G14,G16,G18,G20,G22,G24,G26)</f>
        <v>86</v>
      </c>
      <c r="H28" s="43">
        <f t="shared" si="2"/>
        <v>104</v>
      </c>
      <c r="I28" s="43">
        <f t="shared" si="2"/>
        <v>11</v>
      </c>
      <c r="J28"/>
      <c r="K28"/>
      <c r="L28"/>
      <c r="M28" s="9"/>
      <c r="N28" s="48">
        <f t="shared" si="0"/>
        <v>115</v>
      </c>
      <c r="O28" s="49">
        <f>PKSS!T28</f>
        <v>115</v>
      </c>
      <c r="P28" s="50">
        <f t="shared" si="1"/>
        <v>0</v>
      </c>
    </row>
    <row r="29" spans="1:16" ht="15.75" customHeight="1">
      <c r="A29" s="174"/>
      <c r="B29" s="174"/>
      <c r="C29" s="80" t="s">
        <v>76</v>
      </c>
      <c r="D29" s="43">
        <f>PKSS!S29</f>
        <v>313</v>
      </c>
      <c r="E29" s="43">
        <f t="shared" si="2"/>
        <v>201</v>
      </c>
      <c r="F29" s="43">
        <f t="shared" si="2"/>
        <v>112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72" t="s">
        <v>91</v>
      </c>
      <c r="C30" s="172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74" t="s">
        <v>90</v>
      </c>
      <c r="B31" s="174"/>
      <c r="C31" s="174"/>
      <c r="D31" s="43">
        <f>PKSS!S31</f>
        <v>16309</v>
      </c>
      <c r="E31" s="43">
        <f>SUM(E28:E30)</f>
        <v>12279</v>
      </c>
      <c r="F31" s="43">
        <f>SUM(F28:F30)</f>
        <v>3829</v>
      </c>
      <c r="G31" s="43">
        <f>SUM(G28:G30)</f>
        <v>86</v>
      </c>
      <c r="H31" s="43">
        <f>SUM(H28:H30)</f>
        <v>104</v>
      </c>
      <c r="I31" s="43">
        <f>SUM(I28:I30)</f>
        <v>11</v>
      </c>
      <c r="J31"/>
      <c r="K31"/>
      <c r="L31"/>
      <c r="M31" s="9"/>
      <c r="N31" s="48">
        <f t="shared" si="0"/>
        <v>115</v>
      </c>
      <c r="O31" s="49">
        <f>PKSS!T31</f>
        <v>115</v>
      </c>
      <c r="P31" s="50">
        <f t="shared" si="1"/>
        <v>0</v>
      </c>
    </row>
    <row r="32" spans="1:16" ht="15.75" customHeight="1">
      <c r="A32" s="53">
        <v>12</v>
      </c>
      <c r="B32" s="172" t="s">
        <v>93</v>
      </c>
      <c r="C32" s="172"/>
      <c r="D32" s="41">
        <f>PKSS!S32</f>
        <v>1428</v>
      </c>
      <c r="E32" s="42">
        <v>960</v>
      </c>
      <c r="F32" s="42">
        <v>468</v>
      </c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74" t="s">
        <v>92</v>
      </c>
      <c r="B33" s="174"/>
      <c r="C33" s="174"/>
      <c r="D33" s="43">
        <f>PKSS!S33</f>
        <v>17737</v>
      </c>
      <c r="E33" s="43">
        <f>SUM(E28:E30,E32)</f>
        <v>13239</v>
      </c>
      <c r="F33" s="43">
        <f>SUM(F28:F30,F32)</f>
        <v>4297</v>
      </c>
      <c r="G33" s="43">
        <f>SUM(G28:G30,G32)</f>
        <v>86</v>
      </c>
      <c r="H33" s="43">
        <f>SUM(H28:H30,H32)</f>
        <v>104</v>
      </c>
      <c r="I33" s="43">
        <f>SUM(I28:I30,I32)</f>
        <v>11</v>
      </c>
      <c r="J33"/>
      <c r="K33"/>
      <c r="L33"/>
      <c r="M33" s="9"/>
      <c r="N33" s="48">
        <f t="shared" si="0"/>
        <v>115</v>
      </c>
      <c r="O33" s="49">
        <f>PKSS!T33</f>
        <v>115</v>
      </c>
      <c r="P33" s="50">
        <f t="shared" si="1"/>
        <v>0</v>
      </c>
    </row>
    <row r="34" spans="1:16" ht="15.75" customHeight="1">
      <c r="A34" s="40">
        <v>13</v>
      </c>
      <c r="B34" s="172" t="s">
        <v>102</v>
      </c>
      <c r="C34" s="172"/>
      <c r="D34" s="41">
        <f>PKSS!S34</f>
        <v>14884</v>
      </c>
      <c r="E34" s="44">
        <v>9062</v>
      </c>
      <c r="F34" s="44">
        <v>5822</v>
      </c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74" t="s">
        <v>103</v>
      </c>
      <c r="B35" s="174"/>
      <c r="C35" s="174"/>
      <c r="D35" s="43">
        <f>PKSS!S35</f>
        <v>32621</v>
      </c>
      <c r="E35" s="43">
        <f>SUM(E28:E30,E32,E34)</f>
        <v>22301</v>
      </c>
      <c r="F35" s="43">
        <f>SUM(F28:F30,F32,F34)</f>
        <v>10119</v>
      </c>
      <c r="G35" s="43">
        <f>SUM(G28:G30,G32,G34)</f>
        <v>86</v>
      </c>
      <c r="H35" s="43">
        <f>SUM(H28:H30,H32,H34)</f>
        <v>104</v>
      </c>
      <c r="I35" s="43">
        <f>SUM(I28:I30,I32,I34)</f>
        <v>11</v>
      </c>
      <c r="J35"/>
      <c r="K35"/>
      <c r="L35"/>
      <c r="M35" s="9"/>
      <c r="N35" s="48">
        <f t="shared" si="0"/>
        <v>115</v>
      </c>
      <c r="O35" s="49">
        <f>PKSS!T35</f>
        <v>115</v>
      </c>
      <c r="P35" s="50">
        <f t="shared" si="1"/>
        <v>0</v>
      </c>
    </row>
    <row r="36" spans="1:16" ht="15.75" customHeight="1">
      <c r="A36" s="40">
        <v>14</v>
      </c>
      <c r="B36" s="172" t="s">
        <v>107</v>
      </c>
      <c r="C36" s="172"/>
      <c r="D36" s="41">
        <f>PKSS!S36</f>
        <v>0</v>
      </c>
      <c r="E36" s="44"/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72" t="s">
        <v>106</v>
      </c>
      <c r="C37" s="172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74" t="s">
        <v>105</v>
      </c>
      <c r="B38" s="174"/>
      <c r="C38" s="174"/>
      <c r="D38" s="43">
        <f>PKSS!S38</f>
        <v>0</v>
      </c>
      <c r="E38" s="43">
        <f>SUM(E36:E37)</f>
        <v>0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72" t="s">
        <v>111</v>
      </c>
      <c r="C39" s="172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74" t="s">
        <v>112</v>
      </c>
      <c r="B40" s="174"/>
      <c r="C40" s="174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74" t="s">
        <v>110</v>
      </c>
      <c r="B41" s="174"/>
      <c r="C41" s="174"/>
      <c r="D41" s="43">
        <f>PKSS!S41</f>
        <v>32621</v>
      </c>
      <c r="E41" s="43">
        <f>SUM(E28:E30,E32,E34,E36:E37,E39)</f>
        <v>22301</v>
      </c>
      <c r="F41" s="43">
        <f>SUM(F28:F30,F32,F34,F36:F37,F39)</f>
        <v>10119</v>
      </c>
      <c r="G41" s="43">
        <f>SUM(G28:G30,G32,G34,G36:G37,G39)</f>
        <v>86</v>
      </c>
      <c r="H41" s="43">
        <f>SUM(H28:H30,H32,H34,H36:H37,H39)</f>
        <v>104</v>
      </c>
      <c r="I41" s="43">
        <f>SUM(I28:I30,I32,I34,I36:I37,I39)</f>
        <v>11</v>
      </c>
      <c r="J41"/>
      <c r="K41"/>
      <c r="L41"/>
      <c r="M41" s="9"/>
      <c r="N41" s="48">
        <f t="shared" si="0"/>
        <v>115</v>
      </c>
      <c r="O41" s="49">
        <f>PKSS!T41</f>
        <v>115</v>
      </c>
      <c r="P41" s="50">
        <f t="shared" si="1"/>
        <v>0</v>
      </c>
    </row>
    <row r="42" spans="1:16" ht="15.75" customHeight="1">
      <c r="A42" s="40">
        <v>17</v>
      </c>
      <c r="B42" s="172" t="s">
        <v>94</v>
      </c>
      <c r="C42" s="172"/>
      <c r="D42" s="41">
        <f>PKSS!S42</f>
        <v>7039</v>
      </c>
      <c r="E42" s="44">
        <v>3615</v>
      </c>
      <c r="F42" s="44">
        <v>3424</v>
      </c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72" t="s">
        <v>95</v>
      </c>
      <c r="C43" s="172"/>
      <c r="D43" s="41">
        <f>PKSS!S43</f>
        <v>892</v>
      </c>
      <c r="E43" s="44">
        <v>753</v>
      </c>
      <c r="F43" s="44">
        <v>139</v>
      </c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72" t="s">
        <v>96</v>
      </c>
      <c r="C44" s="172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72" t="s">
        <v>108</v>
      </c>
      <c r="C45" s="172"/>
      <c r="D45" s="41">
        <f>PKSS!S45</f>
        <v>4</v>
      </c>
      <c r="E45" s="44">
        <v>4</v>
      </c>
      <c r="F45" s="44"/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72" t="s">
        <v>109</v>
      </c>
      <c r="C46" s="172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74" t="s">
        <v>126</v>
      </c>
      <c r="B47" s="174"/>
      <c r="C47" s="174"/>
      <c r="D47" s="43">
        <f>PKSS!S47</f>
        <v>7935</v>
      </c>
      <c r="E47" s="43">
        <f>SUM(E42:E46)</f>
        <v>4372</v>
      </c>
      <c r="F47" s="43">
        <f>SUM(F42:F46)</f>
        <v>3563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74" t="s">
        <v>127</v>
      </c>
      <c r="B48" s="174"/>
      <c r="C48" s="174"/>
      <c r="D48" s="43">
        <f>PKSS!S48</f>
        <v>40556</v>
      </c>
      <c r="E48" s="43">
        <f>SUM(E41:E46)</f>
        <v>26673</v>
      </c>
      <c r="F48" s="43">
        <f>SUM(F41:F46)</f>
        <v>13682</v>
      </c>
      <c r="G48" s="43">
        <f>SUM(G41:G46)</f>
        <v>86</v>
      </c>
      <c r="H48" s="43">
        <f>SUM(H41:H46)</f>
        <v>104</v>
      </c>
      <c r="I48" s="43">
        <f>SUM(I41:I46)</f>
        <v>11</v>
      </c>
      <c r="J48"/>
      <c r="K48"/>
      <c r="L48"/>
      <c r="M48" s="9"/>
      <c r="N48" s="48">
        <f t="shared" si="0"/>
        <v>115</v>
      </c>
      <c r="O48" s="49">
        <f>PKSS!T48</f>
        <v>115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73" t="s">
        <v>163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51"/>
      <c r="N50" s="160" t="s">
        <v>135</v>
      </c>
      <c r="O50" s="160"/>
      <c r="P50" s="160"/>
    </row>
    <row r="51" spans="1:16" ht="19.5" customHeight="1">
      <c r="A51" s="181" t="s">
        <v>5</v>
      </c>
      <c r="B51" s="180" t="s">
        <v>30</v>
      </c>
      <c r="C51" s="180"/>
      <c r="D51" s="180" t="s">
        <v>121</v>
      </c>
      <c r="E51" s="187" t="s">
        <v>120</v>
      </c>
      <c r="F51" s="187"/>
      <c r="G51" s="187"/>
      <c r="H51" s="187"/>
      <c r="I51" s="187"/>
      <c r="J51" s="187" t="s">
        <v>164</v>
      </c>
      <c r="K51" s="187"/>
      <c r="L51" s="187"/>
      <c r="M51" s="9"/>
      <c r="N51" s="160"/>
      <c r="O51" s="160"/>
      <c r="P51" s="160"/>
    </row>
    <row r="52" spans="1:16" s="10" customFormat="1" ht="60" customHeight="1">
      <c r="A52" s="181"/>
      <c r="B52" s="52" t="s">
        <v>88</v>
      </c>
      <c r="C52" s="52" t="s">
        <v>87</v>
      </c>
      <c r="D52" s="180"/>
      <c r="E52" s="52" t="s">
        <v>128</v>
      </c>
      <c r="F52" s="52" t="s">
        <v>129</v>
      </c>
      <c r="G52" s="57" t="s">
        <v>156</v>
      </c>
      <c r="H52" s="52" t="s">
        <v>157</v>
      </c>
      <c r="I52" s="52" t="s">
        <v>130</v>
      </c>
      <c r="J52" s="52" t="s">
        <v>122</v>
      </c>
      <c r="K52" s="52" t="s">
        <v>123</v>
      </c>
      <c r="L52" s="52" t="s">
        <v>25</v>
      </c>
      <c r="N52" s="15" t="s">
        <v>132</v>
      </c>
      <c r="O52" s="15" t="s">
        <v>133</v>
      </c>
      <c r="P52" s="16" t="s">
        <v>134</v>
      </c>
    </row>
    <row r="53" spans="1:16" ht="15.75" customHeight="1">
      <c r="A53" s="176">
        <v>1</v>
      </c>
      <c r="B53" s="175" t="s">
        <v>77</v>
      </c>
      <c r="C53" s="69" t="s">
        <v>75</v>
      </c>
      <c r="D53" s="41">
        <f>PKSS!N8</f>
        <v>874</v>
      </c>
      <c r="E53" s="42">
        <v>347</v>
      </c>
      <c r="F53" s="42">
        <v>527</v>
      </c>
      <c r="G53" s="42"/>
      <c r="H53" s="42"/>
      <c r="I53" s="42"/>
      <c r="J53" s="42">
        <v>328</v>
      </c>
      <c r="K53" s="42">
        <v>4</v>
      </c>
      <c r="L53" s="41">
        <f>SUM(J53:K53)</f>
        <v>332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76"/>
      <c r="B54" s="175"/>
      <c r="C54" s="69" t="s">
        <v>76</v>
      </c>
      <c r="D54" s="41">
        <f>PKSS!N9</f>
        <v>79</v>
      </c>
      <c r="E54" s="42">
        <v>27</v>
      </c>
      <c r="F54" s="42">
        <v>52</v>
      </c>
      <c r="G54" s="42"/>
      <c r="H54" s="42"/>
      <c r="I54" s="42"/>
      <c r="J54" s="42">
        <v>42</v>
      </c>
      <c r="K54" s="42"/>
      <c r="L54" s="41">
        <f aca="true" t="shared" si="3" ref="L54:L93">SUM(J54:K54)</f>
        <v>42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76">
        <v>2</v>
      </c>
      <c r="B55" s="175" t="s">
        <v>78</v>
      </c>
      <c r="C55" s="69" t="s">
        <v>75</v>
      </c>
      <c r="D55" s="41">
        <f>PKSS!N10</f>
        <v>13210</v>
      </c>
      <c r="E55" s="42">
        <v>10005</v>
      </c>
      <c r="F55" s="42">
        <v>3205</v>
      </c>
      <c r="G55" s="42"/>
      <c r="H55" s="42"/>
      <c r="I55" s="42"/>
      <c r="J55" s="42">
        <v>1308</v>
      </c>
      <c r="K55" s="42">
        <v>34</v>
      </c>
      <c r="L55" s="41">
        <f t="shared" si="3"/>
        <v>1342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76"/>
      <c r="B56" s="175"/>
      <c r="C56" s="69" t="s">
        <v>76</v>
      </c>
      <c r="D56" s="41">
        <f>PKSS!N11</f>
        <v>113</v>
      </c>
      <c r="E56" s="42">
        <v>82</v>
      </c>
      <c r="F56" s="42">
        <v>31</v>
      </c>
      <c r="G56" s="42"/>
      <c r="H56" s="42"/>
      <c r="I56" s="42"/>
      <c r="J56" s="42">
        <v>8</v>
      </c>
      <c r="K56" s="42"/>
      <c r="L56" s="41">
        <f t="shared" si="3"/>
        <v>8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76">
        <v>3</v>
      </c>
      <c r="B57" s="175" t="s">
        <v>79</v>
      </c>
      <c r="C57" s="69" t="s">
        <v>75</v>
      </c>
      <c r="D57" s="41">
        <f>PKSS!N12</f>
        <v>1214</v>
      </c>
      <c r="E57" s="42">
        <v>889</v>
      </c>
      <c r="F57" s="42">
        <v>325</v>
      </c>
      <c r="G57" s="42"/>
      <c r="H57" s="42"/>
      <c r="I57" s="42"/>
      <c r="J57" s="42">
        <v>173</v>
      </c>
      <c r="K57" s="42">
        <v>3</v>
      </c>
      <c r="L57" s="41">
        <f t="shared" si="3"/>
        <v>176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76"/>
      <c r="B58" s="175"/>
      <c r="C58" s="69" t="s">
        <v>76</v>
      </c>
      <c r="D58" s="41">
        <f>PKSS!N13</f>
        <v>54</v>
      </c>
      <c r="E58" s="42">
        <v>45</v>
      </c>
      <c r="F58" s="42">
        <v>9</v>
      </c>
      <c r="G58" s="42"/>
      <c r="H58" s="42"/>
      <c r="I58" s="42"/>
      <c r="J58" s="42">
        <v>6</v>
      </c>
      <c r="K58" s="42"/>
      <c r="L58" s="41">
        <f t="shared" si="3"/>
        <v>6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76">
        <v>4</v>
      </c>
      <c r="B59" s="175" t="s">
        <v>80</v>
      </c>
      <c r="C59" s="69" t="s">
        <v>75</v>
      </c>
      <c r="D59" s="41">
        <f>PKSS!N14</f>
        <v>1119</v>
      </c>
      <c r="E59" s="42">
        <v>775</v>
      </c>
      <c r="F59" s="42">
        <v>344</v>
      </c>
      <c r="G59" s="42"/>
      <c r="H59" s="42"/>
      <c r="I59" s="42"/>
      <c r="J59" s="42">
        <v>135</v>
      </c>
      <c r="K59" s="42">
        <v>6</v>
      </c>
      <c r="L59" s="41">
        <f t="shared" si="3"/>
        <v>141</v>
      </c>
      <c r="M59" s="9"/>
      <c r="N59" s="45">
        <f t="shared" si="4"/>
        <v>0</v>
      </c>
      <c r="O59" s="46">
        <f>PKSS!P14</f>
        <v>0</v>
      </c>
      <c r="P59" s="47">
        <f t="shared" si="5"/>
        <v>0</v>
      </c>
    </row>
    <row r="60" spans="1:16" ht="15.75" customHeight="1">
      <c r="A60" s="176"/>
      <c r="B60" s="175"/>
      <c r="C60" s="69" t="s">
        <v>76</v>
      </c>
      <c r="D60" s="41">
        <f>PKSS!N15</f>
        <v>0</v>
      </c>
      <c r="E60" s="42"/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76">
        <v>5</v>
      </c>
      <c r="B61" s="175" t="s">
        <v>81</v>
      </c>
      <c r="C61" s="69" t="s">
        <v>75</v>
      </c>
      <c r="D61" s="41">
        <f>PKSS!N16</f>
        <v>718</v>
      </c>
      <c r="E61" s="42">
        <v>447</v>
      </c>
      <c r="F61" s="42">
        <v>220</v>
      </c>
      <c r="G61" s="42"/>
      <c r="H61" s="42">
        <v>42</v>
      </c>
      <c r="I61" s="42">
        <v>9</v>
      </c>
      <c r="J61" s="42">
        <v>36</v>
      </c>
      <c r="K61" s="42">
        <v>1</v>
      </c>
      <c r="L61" s="41">
        <f t="shared" si="3"/>
        <v>37</v>
      </c>
      <c r="M61" s="9"/>
      <c r="N61" s="45">
        <f t="shared" si="4"/>
        <v>51</v>
      </c>
      <c r="O61" s="46">
        <f>PKSS!P16</f>
        <v>51</v>
      </c>
      <c r="P61" s="47">
        <f t="shared" si="5"/>
        <v>0</v>
      </c>
    </row>
    <row r="62" spans="1:16" ht="15.75" customHeight="1">
      <c r="A62" s="176"/>
      <c r="B62" s="175"/>
      <c r="C62" s="69" t="s">
        <v>76</v>
      </c>
      <c r="D62" s="41">
        <f>PKSS!N17</f>
        <v>0</v>
      </c>
      <c r="E62" s="42"/>
      <c r="F62" s="42"/>
      <c r="G62" s="42"/>
      <c r="H62" s="42"/>
      <c r="I62" s="42"/>
      <c r="J62" s="42"/>
      <c r="K62" s="42"/>
      <c r="L62" s="41">
        <f t="shared" si="3"/>
        <v>0</v>
      </c>
      <c r="M62" s="9"/>
      <c r="N62" s="45">
        <f t="shared" si="4"/>
        <v>0</v>
      </c>
      <c r="O62" s="46">
        <f>PKSS!P17</f>
        <v>0</v>
      </c>
      <c r="P62" s="47">
        <f t="shared" si="5"/>
        <v>0</v>
      </c>
    </row>
    <row r="63" spans="1:16" ht="15.75" customHeight="1">
      <c r="A63" s="176">
        <v>6</v>
      </c>
      <c r="B63" s="175" t="s">
        <v>82</v>
      </c>
      <c r="C63" s="69" t="s">
        <v>75</v>
      </c>
      <c r="D63" s="41">
        <f>PKSS!N18</f>
        <v>363</v>
      </c>
      <c r="E63" s="42">
        <v>171</v>
      </c>
      <c r="F63" s="42">
        <v>192</v>
      </c>
      <c r="G63" s="42"/>
      <c r="H63" s="42"/>
      <c r="I63" s="42"/>
      <c r="J63" s="42">
        <v>117</v>
      </c>
      <c r="K63" s="42"/>
      <c r="L63" s="41">
        <f t="shared" si="3"/>
        <v>117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76"/>
      <c r="B64" s="175"/>
      <c r="C64" s="69" t="s">
        <v>76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76">
        <v>7</v>
      </c>
      <c r="B65" s="175" t="s">
        <v>83</v>
      </c>
      <c r="C65" s="69" t="s">
        <v>75</v>
      </c>
      <c r="D65" s="41">
        <f>PKSS!N20</f>
        <v>48</v>
      </c>
      <c r="E65" s="42">
        <v>18</v>
      </c>
      <c r="F65" s="42">
        <v>30</v>
      </c>
      <c r="G65" s="42"/>
      <c r="H65" s="42"/>
      <c r="I65" s="42"/>
      <c r="J65" s="42">
        <v>28</v>
      </c>
      <c r="K65" s="42">
        <v>1</v>
      </c>
      <c r="L65" s="41">
        <f t="shared" si="3"/>
        <v>29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76"/>
      <c r="B66" s="175"/>
      <c r="C66" s="69" t="s">
        <v>76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76">
        <v>8</v>
      </c>
      <c r="B67" s="177" t="s">
        <v>84</v>
      </c>
      <c r="C67" s="69" t="s">
        <v>75</v>
      </c>
      <c r="D67" s="41">
        <f>PKSS!N22</f>
        <v>327</v>
      </c>
      <c r="E67" s="42">
        <v>89</v>
      </c>
      <c r="F67" s="42">
        <v>238</v>
      </c>
      <c r="G67" s="42"/>
      <c r="H67" s="42"/>
      <c r="I67" s="42"/>
      <c r="J67" s="42">
        <v>179</v>
      </c>
      <c r="K67" s="42"/>
      <c r="L67" s="41">
        <f t="shared" si="3"/>
        <v>179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76"/>
      <c r="B68" s="177"/>
      <c r="C68" s="69" t="s">
        <v>76</v>
      </c>
      <c r="D68" s="41">
        <f>PKSS!N23</f>
        <v>2</v>
      </c>
      <c r="E68" s="42">
        <v>2</v>
      </c>
      <c r="F68" s="42"/>
      <c r="G68" s="42"/>
      <c r="H68" s="42"/>
      <c r="I68" s="42"/>
      <c r="J68" s="42">
        <v>3</v>
      </c>
      <c r="K68" s="42"/>
      <c r="L68" s="41">
        <f t="shared" si="3"/>
        <v>3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76">
        <v>9</v>
      </c>
      <c r="B69" s="175" t="s">
        <v>85</v>
      </c>
      <c r="C69" s="69" t="s">
        <v>75</v>
      </c>
      <c r="D69" s="41">
        <f>PKSS!N24</f>
        <v>367</v>
      </c>
      <c r="E69" s="42">
        <v>281</v>
      </c>
      <c r="F69" s="42">
        <v>86</v>
      </c>
      <c r="G69" s="42"/>
      <c r="H69" s="42"/>
      <c r="I69" s="42"/>
      <c r="J69" s="42">
        <v>40</v>
      </c>
      <c r="K69" s="42"/>
      <c r="L69" s="41">
        <f t="shared" si="3"/>
        <v>40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76"/>
      <c r="B70" s="175"/>
      <c r="C70" s="69" t="s">
        <v>76</v>
      </c>
      <c r="D70" s="41">
        <f>PKSS!N25</f>
        <v>7</v>
      </c>
      <c r="E70" s="42">
        <v>7</v>
      </c>
      <c r="F70" s="42"/>
      <c r="G70" s="42"/>
      <c r="H70" s="42"/>
      <c r="I70" s="42"/>
      <c r="J70" s="42">
        <v>3</v>
      </c>
      <c r="K70" s="42"/>
      <c r="L70" s="41">
        <f t="shared" si="3"/>
        <v>3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76">
        <v>10</v>
      </c>
      <c r="B71" s="175" t="s">
        <v>86</v>
      </c>
      <c r="C71" s="69" t="s">
        <v>75</v>
      </c>
      <c r="D71" s="41">
        <f>PKSS!N26</f>
        <v>187</v>
      </c>
      <c r="E71" s="42">
        <v>106</v>
      </c>
      <c r="F71" s="42">
        <v>81</v>
      </c>
      <c r="G71" s="42"/>
      <c r="H71" s="42"/>
      <c r="I71" s="42"/>
      <c r="J71" s="42">
        <v>54</v>
      </c>
      <c r="K71" s="42">
        <v>1</v>
      </c>
      <c r="L71" s="41">
        <f t="shared" si="3"/>
        <v>55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76"/>
      <c r="B72" s="175"/>
      <c r="C72" s="69" t="s">
        <v>76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74" t="s">
        <v>89</v>
      </c>
      <c r="B73" s="174"/>
      <c r="C73" s="80" t="s">
        <v>75</v>
      </c>
      <c r="D73" s="43">
        <f>PKSS!N28</f>
        <v>18427</v>
      </c>
      <c r="E73" s="43">
        <f aca="true" t="shared" si="6" ref="E73:K74">SUM(E53,E55,E57,E59,E61,E63,E65,E67,E69,E71)</f>
        <v>13128</v>
      </c>
      <c r="F73" s="43">
        <f t="shared" si="6"/>
        <v>5248</v>
      </c>
      <c r="G73" s="43">
        <f>SUM(G53,G55,G57,G59,G61,G63,G65,G67,G69,G71)</f>
        <v>0</v>
      </c>
      <c r="H73" s="43">
        <f t="shared" si="6"/>
        <v>42</v>
      </c>
      <c r="I73" s="43">
        <f t="shared" si="6"/>
        <v>9</v>
      </c>
      <c r="J73" s="43">
        <f t="shared" si="6"/>
        <v>2398</v>
      </c>
      <c r="K73" s="43">
        <f t="shared" si="6"/>
        <v>50</v>
      </c>
      <c r="L73" s="43">
        <f t="shared" si="3"/>
        <v>2448</v>
      </c>
      <c r="M73" s="9"/>
      <c r="N73" s="48">
        <f t="shared" si="4"/>
        <v>51</v>
      </c>
      <c r="O73" s="49">
        <f>PKSS!P28</f>
        <v>51</v>
      </c>
      <c r="P73" s="50">
        <f t="shared" si="5"/>
        <v>0</v>
      </c>
    </row>
    <row r="74" spans="1:16" ht="15.75" customHeight="1">
      <c r="A74" s="174"/>
      <c r="B74" s="174"/>
      <c r="C74" s="80" t="s">
        <v>76</v>
      </c>
      <c r="D74" s="43">
        <f>PKSS!N29</f>
        <v>255</v>
      </c>
      <c r="E74" s="43">
        <f t="shared" si="6"/>
        <v>163</v>
      </c>
      <c r="F74" s="43">
        <f t="shared" si="6"/>
        <v>92</v>
      </c>
      <c r="G74" s="43">
        <f>SUM(G54,G56,G58,G60,G62,G64,G66,G68,G70,G72)</f>
        <v>0</v>
      </c>
      <c r="H74" s="43">
        <f t="shared" si="6"/>
        <v>0</v>
      </c>
      <c r="I74" s="43">
        <f t="shared" si="6"/>
        <v>0</v>
      </c>
      <c r="J74" s="43">
        <f t="shared" si="6"/>
        <v>62</v>
      </c>
      <c r="K74" s="43">
        <f t="shared" si="6"/>
        <v>0</v>
      </c>
      <c r="L74" s="43">
        <f t="shared" si="3"/>
        <v>62</v>
      </c>
      <c r="M74" s="9"/>
      <c r="N74" s="48">
        <f t="shared" si="4"/>
        <v>0</v>
      </c>
      <c r="O74" s="49">
        <f>PKSS!P29</f>
        <v>0</v>
      </c>
      <c r="P74" s="50">
        <f t="shared" si="5"/>
        <v>0</v>
      </c>
    </row>
    <row r="75" spans="1:16" ht="15.75" customHeight="1">
      <c r="A75" s="53">
        <v>11</v>
      </c>
      <c r="B75" s="172" t="s">
        <v>91</v>
      </c>
      <c r="C75" s="172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74" t="s">
        <v>90</v>
      </c>
      <c r="B76" s="174"/>
      <c r="C76" s="174"/>
      <c r="D76" s="43">
        <f>PKSS!N31</f>
        <v>18682</v>
      </c>
      <c r="E76" s="43">
        <f aca="true" t="shared" si="7" ref="E76:K76">SUM(E73:E75)</f>
        <v>13291</v>
      </c>
      <c r="F76" s="43">
        <f t="shared" si="7"/>
        <v>5340</v>
      </c>
      <c r="G76" s="43">
        <f t="shared" si="7"/>
        <v>0</v>
      </c>
      <c r="H76" s="43">
        <f t="shared" si="7"/>
        <v>42</v>
      </c>
      <c r="I76" s="43">
        <f t="shared" si="7"/>
        <v>9</v>
      </c>
      <c r="J76" s="43">
        <f t="shared" si="7"/>
        <v>2460</v>
      </c>
      <c r="K76" s="43">
        <f t="shared" si="7"/>
        <v>50</v>
      </c>
      <c r="L76" s="43">
        <f t="shared" si="3"/>
        <v>2510</v>
      </c>
      <c r="M76" s="9"/>
      <c r="N76" s="48">
        <f t="shared" si="4"/>
        <v>51</v>
      </c>
      <c r="O76" s="49">
        <f>PKSS!P31</f>
        <v>51</v>
      </c>
      <c r="P76" s="50">
        <f t="shared" si="5"/>
        <v>0</v>
      </c>
    </row>
    <row r="77" spans="1:16" ht="15.75" customHeight="1">
      <c r="A77" s="53">
        <v>12</v>
      </c>
      <c r="B77" s="172" t="s">
        <v>93</v>
      </c>
      <c r="C77" s="172"/>
      <c r="D77" s="41">
        <f>PKSS!N32</f>
        <v>1850</v>
      </c>
      <c r="E77" s="42">
        <v>1487</v>
      </c>
      <c r="F77" s="42">
        <v>363</v>
      </c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74" t="s">
        <v>92</v>
      </c>
      <c r="B78" s="174"/>
      <c r="C78" s="174"/>
      <c r="D78" s="43">
        <f>PKSS!N33</f>
        <v>20532</v>
      </c>
      <c r="E78" s="43">
        <f aca="true" t="shared" si="8" ref="E78:K78">SUM(E73:E75,E77)</f>
        <v>14778</v>
      </c>
      <c r="F78" s="43">
        <f t="shared" si="8"/>
        <v>5703</v>
      </c>
      <c r="G78" s="43">
        <f t="shared" si="8"/>
        <v>0</v>
      </c>
      <c r="H78" s="43">
        <f t="shared" si="8"/>
        <v>42</v>
      </c>
      <c r="I78" s="43">
        <f t="shared" si="8"/>
        <v>9</v>
      </c>
      <c r="J78" s="43">
        <f t="shared" si="8"/>
        <v>2460</v>
      </c>
      <c r="K78" s="43">
        <f t="shared" si="8"/>
        <v>50</v>
      </c>
      <c r="L78" s="43">
        <f t="shared" si="3"/>
        <v>2510</v>
      </c>
      <c r="N78" s="48">
        <f t="shared" si="4"/>
        <v>51</v>
      </c>
      <c r="O78" s="49">
        <f>PKSS!P33</f>
        <v>51</v>
      </c>
      <c r="P78" s="50">
        <f t="shared" si="5"/>
        <v>0</v>
      </c>
    </row>
    <row r="79" spans="1:16" ht="15.75" customHeight="1">
      <c r="A79" s="40">
        <v>13</v>
      </c>
      <c r="B79" s="172" t="s">
        <v>102</v>
      </c>
      <c r="C79" s="172"/>
      <c r="D79" s="41">
        <f>PKSS!N34</f>
        <v>12541</v>
      </c>
      <c r="E79" s="44">
        <v>7292</v>
      </c>
      <c r="F79" s="44">
        <v>5249</v>
      </c>
      <c r="G79" s="44"/>
      <c r="H79" s="44"/>
      <c r="I79" s="44"/>
      <c r="J79" s="44"/>
      <c r="K79" s="44"/>
      <c r="L79" s="41">
        <f t="shared" si="3"/>
        <v>0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74" t="s">
        <v>103</v>
      </c>
      <c r="B80" s="174"/>
      <c r="C80" s="174"/>
      <c r="D80" s="43">
        <f>PKSS!N35</f>
        <v>33073</v>
      </c>
      <c r="E80" s="43">
        <f aca="true" t="shared" si="9" ref="E80:K80">SUM(E73:E75,E77,E79)</f>
        <v>22070</v>
      </c>
      <c r="F80" s="43">
        <f t="shared" si="9"/>
        <v>10952</v>
      </c>
      <c r="G80" s="43">
        <f t="shared" si="9"/>
        <v>0</v>
      </c>
      <c r="H80" s="43">
        <f t="shared" si="9"/>
        <v>42</v>
      </c>
      <c r="I80" s="43">
        <f t="shared" si="9"/>
        <v>9</v>
      </c>
      <c r="J80" s="43">
        <f t="shared" si="9"/>
        <v>2460</v>
      </c>
      <c r="K80" s="43">
        <f t="shared" si="9"/>
        <v>50</v>
      </c>
      <c r="L80" s="43">
        <f t="shared" si="3"/>
        <v>2510</v>
      </c>
      <c r="N80" s="48">
        <f t="shared" si="4"/>
        <v>51</v>
      </c>
      <c r="O80" s="49">
        <f>PKSS!P35</f>
        <v>51</v>
      </c>
      <c r="P80" s="50">
        <f t="shared" si="5"/>
        <v>0</v>
      </c>
    </row>
    <row r="81" spans="1:16" ht="15.75" customHeight="1">
      <c r="A81" s="40">
        <v>14</v>
      </c>
      <c r="B81" s="172" t="s">
        <v>107</v>
      </c>
      <c r="C81" s="172"/>
      <c r="D81" s="41">
        <f>PKSS!N36</f>
        <v>10</v>
      </c>
      <c r="E81" s="44">
        <v>10</v>
      </c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72" t="s">
        <v>106</v>
      </c>
      <c r="C82" s="172"/>
      <c r="D82" s="41">
        <f>PKSS!N37</f>
        <v>15</v>
      </c>
      <c r="E82" s="44">
        <v>15</v>
      </c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74" t="s">
        <v>105</v>
      </c>
      <c r="B83" s="174"/>
      <c r="C83" s="174"/>
      <c r="D83" s="43">
        <f>PKSS!N38</f>
        <v>25</v>
      </c>
      <c r="E83" s="43">
        <f aca="true" t="shared" si="10" ref="E83:K83">SUM(E81:E82)</f>
        <v>25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72" t="s">
        <v>111</v>
      </c>
      <c r="C84" s="172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74" t="s">
        <v>112</v>
      </c>
      <c r="B85" s="174"/>
      <c r="C85" s="174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74" t="s">
        <v>110</v>
      </c>
      <c r="B86" s="174"/>
      <c r="C86" s="174"/>
      <c r="D86" s="43">
        <f>PKSS!N41</f>
        <v>33098</v>
      </c>
      <c r="E86" s="43">
        <f aca="true" t="shared" si="12" ref="E86:K86">SUM(E73:E75,E77,E79,E81:E82,E84)</f>
        <v>22095</v>
      </c>
      <c r="F86" s="43">
        <f t="shared" si="12"/>
        <v>10952</v>
      </c>
      <c r="G86" s="43">
        <f>SUM(G73:G75,G77,G79,G81:G82,G84)</f>
        <v>0</v>
      </c>
      <c r="H86" s="43">
        <f t="shared" si="12"/>
        <v>42</v>
      </c>
      <c r="I86" s="43">
        <f t="shared" si="12"/>
        <v>9</v>
      </c>
      <c r="J86" s="43">
        <f t="shared" si="12"/>
        <v>2460</v>
      </c>
      <c r="K86" s="43">
        <f t="shared" si="12"/>
        <v>50</v>
      </c>
      <c r="L86" s="43">
        <f t="shared" si="3"/>
        <v>2510</v>
      </c>
      <c r="N86" s="48">
        <f t="shared" si="4"/>
        <v>51</v>
      </c>
      <c r="O86" s="49">
        <f>PKSS!P41</f>
        <v>51</v>
      </c>
      <c r="P86" s="50">
        <f t="shared" si="5"/>
        <v>0</v>
      </c>
    </row>
    <row r="87" spans="1:16" ht="15.75" customHeight="1">
      <c r="A87" s="40">
        <v>17</v>
      </c>
      <c r="B87" s="172" t="s">
        <v>94</v>
      </c>
      <c r="C87" s="172"/>
      <c r="D87" s="41">
        <f>PKSS!N42</f>
        <v>13215</v>
      </c>
      <c r="E87" s="44">
        <v>11444</v>
      </c>
      <c r="F87" s="44">
        <v>1771</v>
      </c>
      <c r="G87" s="44"/>
      <c r="H87" s="44"/>
      <c r="I87" s="44"/>
      <c r="J87" s="42">
        <v>366</v>
      </c>
      <c r="K87" s="42"/>
      <c r="L87" s="41">
        <f t="shared" si="3"/>
        <v>366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72" t="s">
        <v>95</v>
      </c>
      <c r="C88" s="172"/>
      <c r="D88" s="41">
        <f>PKSS!N43</f>
        <v>1286</v>
      </c>
      <c r="E88" s="44">
        <v>841</v>
      </c>
      <c r="F88" s="44">
        <v>445</v>
      </c>
      <c r="G88" s="44"/>
      <c r="H88" s="44"/>
      <c r="I88" s="44"/>
      <c r="J88" s="42"/>
      <c r="K88" s="42"/>
      <c r="L88" s="41">
        <f t="shared" si="3"/>
        <v>0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72" t="s">
        <v>96</v>
      </c>
      <c r="C89" s="172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72" t="s">
        <v>108</v>
      </c>
      <c r="C90" s="172"/>
      <c r="D90" s="41">
        <f>PKSS!N45</f>
        <v>179</v>
      </c>
      <c r="E90" s="44">
        <v>149</v>
      </c>
      <c r="F90" s="44">
        <v>30</v>
      </c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72" t="s">
        <v>109</v>
      </c>
      <c r="C91" s="172"/>
      <c r="D91" s="41">
        <f>PKSS!N46</f>
        <v>78107</v>
      </c>
      <c r="E91" s="44">
        <v>78107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74" t="s">
        <v>126</v>
      </c>
      <c r="B92" s="174"/>
      <c r="C92" s="174"/>
      <c r="D92" s="43">
        <f>PKSS!N47</f>
        <v>92787</v>
      </c>
      <c r="E92" s="43">
        <f aca="true" t="shared" si="13" ref="E92:K92">SUM(E87:E91)</f>
        <v>90541</v>
      </c>
      <c r="F92" s="43">
        <f t="shared" si="13"/>
        <v>2246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366</v>
      </c>
      <c r="K92" s="43">
        <f t="shared" si="13"/>
        <v>0</v>
      </c>
      <c r="L92" s="43">
        <f t="shared" si="3"/>
        <v>366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74" t="s">
        <v>127</v>
      </c>
      <c r="B93" s="174"/>
      <c r="C93" s="174"/>
      <c r="D93" s="43">
        <f>PKSS!N48</f>
        <v>125885</v>
      </c>
      <c r="E93" s="43">
        <f aca="true" t="shared" si="14" ref="E93:K93">SUM(E86:E91)</f>
        <v>112636</v>
      </c>
      <c r="F93" s="43">
        <f t="shared" si="14"/>
        <v>13198</v>
      </c>
      <c r="G93" s="43">
        <f>SUM(G86:G91)</f>
        <v>0</v>
      </c>
      <c r="H93" s="43">
        <f t="shared" si="14"/>
        <v>42</v>
      </c>
      <c r="I93" s="43">
        <f t="shared" si="14"/>
        <v>9</v>
      </c>
      <c r="J93" s="43">
        <f t="shared" si="14"/>
        <v>2826</v>
      </c>
      <c r="K93" s="43">
        <f t="shared" si="14"/>
        <v>50</v>
      </c>
      <c r="L93" s="43">
        <f t="shared" si="3"/>
        <v>2876</v>
      </c>
      <c r="N93" s="48">
        <f t="shared" si="4"/>
        <v>51</v>
      </c>
      <c r="O93" s="49">
        <f>PKSS!P48</f>
        <v>51</v>
      </c>
      <c r="P93" s="50">
        <f t="shared" si="5"/>
        <v>0</v>
      </c>
    </row>
    <row r="95" spans="1:12" ht="16.5" thickBot="1">
      <c r="A95" s="10"/>
      <c r="B95" s="9"/>
      <c r="C95" s="9"/>
      <c r="D95" s="9"/>
      <c r="E95" s="9"/>
      <c r="F95" s="11"/>
      <c r="G95" s="11"/>
      <c r="H95" s="12" t="s">
        <v>113</v>
      </c>
      <c r="I95" s="9"/>
      <c r="J95" s="9"/>
      <c r="K95" s="9"/>
      <c r="L95" s="9"/>
    </row>
    <row r="96" spans="1:12" ht="15.75" thickBot="1">
      <c r="A96" s="10"/>
      <c r="B96" s="9"/>
      <c r="C96" s="9"/>
      <c r="D96" s="9"/>
      <c r="E96" s="12"/>
      <c r="F96" s="185" t="s">
        <v>124</v>
      </c>
      <c r="G96" s="186"/>
      <c r="H96" s="182" t="str">
        <f>PKSS!AK51</f>
        <v>в.ф. председника суда Марко Менићанин</v>
      </c>
      <c r="I96" s="183"/>
      <c r="J96" s="183"/>
      <c r="K96" s="183"/>
      <c r="L96" s="184"/>
    </row>
    <row r="99" spans="2:8" ht="14.25">
      <c r="B99" s="9"/>
      <c r="C99" s="9"/>
      <c r="D99" s="9"/>
      <c r="E99" s="9"/>
      <c r="F99" s="13"/>
      <c r="G99" s="13"/>
      <c r="H99" s="13" t="s">
        <v>125</v>
      </c>
    </row>
  </sheetData>
  <sheetProtection password="DF2F" sheet="1"/>
  <mergeCells count="97"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5:I5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8" t="s">
        <v>118</v>
      </c>
      <c r="B1" s="188"/>
      <c r="C1" s="189"/>
      <c r="D1" s="179" t="str">
        <f>PKSS!A2</f>
        <v>Прекршајни суд у Новом Саду</v>
      </c>
      <c r="E1" s="179"/>
      <c r="F1" s="179"/>
      <c r="G1" s="179"/>
      <c r="H1" s="179"/>
      <c r="I1" s="179"/>
      <c r="J1" s="179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90" t="s">
        <v>165</v>
      </c>
      <c r="B3" s="190"/>
      <c r="C3" s="190"/>
      <c r="D3" s="190"/>
      <c r="E3" s="190"/>
      <c r="F3" s="190"/>
      <c r="G3" s="190"/>
      <c r="H3" s="190"/>
      <c r="I3" s="190"/>
      <c r="J3" s="190"/>
      <c r="L3" s="160" t="s">
        <v>153</v>
      </c>
      <c r="M3" s="160"/>
      <c r="N3" s="160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60"/>
      <c r="M4" s="160"/>
      <c r="N4" s="160"/>
    </row>
    <row r="5" spans="1:14" ht="57" customHeight="1">
      <c r="A5" s="23" t="s">
        <v>136</v>
      </c>
      <c r="B5" s="23" t="s">
        <v>30</v>
      </c>
      <c r="C5" s="23" t="s">
        <v>137</v>
      </c>
      <c r="D5" s="23" t="s">
        <v>138</v>
      </c>
      <c r="E5" s="23" t="s">
        <v>29</v>
      </c>
      <c r="F5" s="23" t="s">
        <v>24</v>
      </c>
      <c r="G5" s="23" t="s">
        <v>139</v>
      </c>
      <c r="H5" s="23" t="s">
        <v>140</v>
      </c>
      <c r="I5" s="23" t="s">
        <v>20</v>
      </c>
      <c r="J5" s="23" t="s">
        <v>22</v>
      </c>
      <c r="L5" s="15" t="s">
        <v>154</v>
      </c>
      <c r="M5" s="15" t="s">
        <v>155</v>
      </c>
      <c r="N5" s="16" t="s">
        <v>147</v>
      </c>
    </row>
    <row r="6" spans="1:14" ht="27" customHeight="1">
      <c r="A6" s="24">
        <v>1</v>
      </c>
      <c r="B6" s="24" t="s">
        <v>75</v>
      </c>
      <c r="C6" s="14">
        <v>23</v>
      </c>
      <c r="D6" s="25">
        <v>7</v>
      </c>
      <c r="E6" s="25">
        <v>157</v>
      </c>
      <c r="F6" s="81">
        <f>SUM(D6:E6)</f>
        <v>164</v>
      </c>
      <c r="G6" s="25">
        <v>149</v>
      </c>
      <c r="H6" s="25"/>
      <c r="I6" s="81">
        <f>SUM(G6:H6)</f>
        <v>149</v>
      </c>
      <c r="J6" s="25">
        <v>15</v>
      </c>
      <c r="L6" s="17">
        <f>IF(C6="","",C6)</f>
        <v>23</v>
      </c>
      <c r="M6" s="18">
        <f>IF(PKSS!D8="","",PKSS!D8)</f>
        <v>22</v>
      </c>
      <c r="N6" s="19">
        <f>SUM(L6)-SUM(M6)</f>
        <v>1</v>
      </c>
    </row>
    <row r="7" spans="1:10" ht="33" customHeight="1">
      <c r="A7" s="191" t="s">
        <v>141</v>
      </c>
      <c r="B7" s="192"/>
      <c r="C7" s="26">
        <f aca="true" t="shared" si="0" ref="C7:J7">SUM(C6:C6)</f>
        <v>23</v>
      </c>
      <c r="D7" s="26">
        <f t="shared" si="0"/>
        <v>7</v>
      </c>
      <c r="E7" s="26">
        <f t="shared" si="0"/>
        <v>157</v>
      </c>
      <c r="F7" s="26">
        <f t="shared" si="0"/>
        <v>164</v>
      </c>
      <c r="G7" s="26">
        <f t="shared" si="0"/>
        <v>149</v>
      </c>
      <c r="H7" s="26">
        <f t="shared" si="0"/>
        <v>0</v>
      </c>
      <c r="I7" s="26">
        <f t="shared" si="0"/>
        <v>149</v>
      </c>
      <c r="J7" s="26">
        <f t="shared" si="0"/>
        <v>15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9"/>
      <c r="E9" s="11"/>
      <c r="F9" s="12" t="s">
        <v>113</v>
      </c>
      <c r="G9" s="9"/>
      <c r="H9" s="9"/>
      <c r="I9" s="9"/>
      <c r="J9" s="9"/>
    </row>
    <row r="10" spans="1:10" ht="15.75" thickBot="1">
      <c r="A10" s="2"/>
      <c r="B10" s="2"/>
      <c r="C10" s="2"/>
      <c r="D10" s="185" t="s">
        <v>124</v>
      </c>
      <c r="E10" s="185"/>
      <c r="F10" s="182" t="str">
        <f>PKSS!AK51</f>
        <v>в.ф. председника суда Марко Менићанин</v>
      </c>
      <c r="G10" s="183"/>
      <c r="H10" s="183"/>
      <c r="I10" s="183"/>
      <c r="J10" s="184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9"/>
      <c r="E13" s="13"/>
      <c r="F13" s="13" t="s">
        <v>125</v>
      </c>
      <c r="G13" s="2"/>
      <c r="H13" s="2"/>
      <c r="I13" s="2"/>
      <c r="J13" s="2"/>
    </row>
  </sheetData>
  <sheetProtection password="DF2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219" t="s">
        <v>104</v>
      </c>
      <c r="B1" s="219"/>
      <c r="C1" s="219"/>
      <c r="D1" s="219"/>
      <c r="E1" s="219"/>
      <c r="F1" s="219"/>
      <c r="G1" s="54"/>
    </row>
    <row r="2" spans="1:7" ht="24.75" customHeight="1">
      <c r="A2" s="220" t="str">
        <f>PKSS!A2</f>
        <v>Прекршајни суд у Новом Саду</v>
      </c>
      <c r="B2" s="220"/>
      <c r="C2" s="220"/>
      <c r="D2" s="220"/>
      <c r="E2" s="220"/>
      <c r="F2" s="220"/>
      <c r="G2" s="220"/>
    </row>
    <row r="3" spans="1:16" s="56" customFormat="1" ht="19.5" customHeight="1">
      <c r="A3" s="221" t="s">
        <v>158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9.75" customHeight="1">
      <c r="A4" s="142"/>
      <c r="B4" s="142"/>
      <c r="C4" s="143"/>
      <c r="D4" s="143"/>
      <c r="E4" s="143"/>
      <c r="F4" s="143"/>
      <c r="G4" s="143"/>
      <c r="H4" s="143"/>
      <c r="I4" s="143"/>
      <c r="J4" s="143"/>
      <c r="K4" s="1"/>
      <c r="L4" s="1"/>
      <c r="M4" s="1"/>
      <c r="N4" s="1"/>
      <c r="O4" s="1"/>
      <c r="P4" s="1"/>
    </row>
    <row r="5" spans="1:16" ht="40.5" customHeight="1">
      <c r="A5" s="213" t="s">
        <v>5</v>
      </c>
      <c r="B5" s="213" t="s">
        <v>30</v>
      </c>
      <c r="C5" s="213"/>
      <c r="D5" s="213" t="s">
        <v>9</v>
      </c>
      <c r="E5" s="213" t="s">
        <v>27</v>
      </c>
      <c r="F5" s="213"/>
      <c r="G5" s="218"/>
      <c r="H5" s="213" t="s">
        <v>29</v>
      </c>
      <c r="I5" s="218"/>
      <c r="J5" s="223" t="s">
        <v>24</v>
      </c>
      <c r="K5" s="217" t="s">
        <v>150</v>
      </c>
      <c r="L5" s="217"/>
      <c r="M5" s="213" t="s">
        <v>22</v>
      </c>
      <c r="N5" s="213"/>
      <c r="O5" s="213"/>
      <c r="P5" s="218"/>
    </row>
    <row r="6" spans="1:16" ht="21.75" customHeight="1">
      <c r="A6" s="222"/>
      <c r="B6" s="213" t="s">
        <v>88</v>
      </c>
      <c r="C6" s="213" t="s">
        <v>87</v>
      </c>
      <c r="D6" s="218"/>
      <c r="E6" s="213" t="s">
        <v>25</v>
      </c>
      <c r="F6" s="213" t="s">
        <v>97</v>
      </c>
      <c r="G6" s="215" t="s">
        <v>98</v>
      </c>
      <c r="H6" s="213" t="s">
        <v>25</v>
      </c>
      <c r="I6" s="213" t="s">
        <v>26</v>
      </c>
      <c r="J6" s="224"/>
      <c r="K6" s="213" t="s">
        <v>13</v>
      </c>
      <c r="L6" s="211" t="s">
        <v>151</v>
      </c>
      <c r="M6" s="213" t="s">
        <v>28</v>
      </c>
      <c r="N6" s="211" t="s">
        <v>152</v>
      </c>
      <c r="O6" s="213" t="s">
        <v>97</v>
      </c>
      <c r="P6" s="215" t="s">
        <v>98</v>
      </c>
    </row>
    <row r="7" spans="1:16" ht="62.25" customHeight="1">
      <c r="A7" s="222"/>
      <c r="B7" s="213"/>
      <c r="C7" s="213"/>
      <c r="D7" s="214"/>
      <c r="E7" s="214"/>
      <c r="F7" s="214"/>
      <c r="G7" s="216"/>
      <c r="H7" s="214"/>
      <c r="I7" s="214"/>
      <c r="J7" s="225"/>
      <c r="K7" s="214"/>
      <c r="L7" s="212"/>
      <c r="M7" s="214"/>
      <c r="N7" s="212"/>
      <c r="O7" s="214"/>
      <c r="P7" s="216"/>
    </row>
    <row r="8" spans="1:16" ht="19.5" customHeight="1">
      <c r="A8" s="207">
        <v>1</v>
      </c>
      <c r="B8" s="209" t="s">
        <v>77</v>
      </c>
      <c r="C8" s="82" t="s">
        <v>75</v>
      </c>
      <c r="D8" s="83">
        <f>IF(PKSS!D8="","",PKSS!D8)</f>
        <v>22</v>
      </c>
      <c r="E8" s="83">
        <f>PKSS!E8</f>
        <v>1026</v>
      </c>
      <c r="F8" s="83">
        <f>PKSS!F8</f>
        <v>0</v>
      </c>
      <c r="G8" s="83">
        <f>PKSS!G8</f>
        <v>0</v>
      </c>
      <c r="H8" s="83">
        <f>PKSS!H8</f>
        <v>803</v>
      </c>
      <c r="I8" s="83">
        <f>PKSS!I8</f>
        <v>780</v>
      </c>
      <c r="J8" s="83">
        <f>PKSS!K8</f>
        <v>1829</v>
      </c>
      <c r="K8" s="83">
        <f>PKSS!N8</f>
        <v>874</v>
      </c>
      <c r="L8" s="83">
        <f>RESNER!L53</f>
        <v>332</v>
      </c>
      <c r="M8" s="83">
        <f>PKSS!S8</f>
        <v>955</v>
      </c>
      <c r="N8" s="84">
        <v>17</v>
      </c>
      <c r="O8" s="83">
        <f>PKSS!T8</f>
        <v>0</v>
      </c>
      <c r="P8" s="83">
        <f>PKSS!U8</f>
        <v>0</v>
      </c>
    </row>
    <row r="9" spans="1:16" ht="19.5" customHeight="1">
      <c r="A9" s="208"/>
      <c r="B9" s="210"/>
      <c r="C9" s="82" t="s">
        <v>76</v>
      </c>
      <c r="D9" s="83">
        <f>IF(PKSS!D9="","",PKSS!D9)</f>
        <v>9</v>
      </c>
      <c r="E9" s="83">
        <f>PKSS!E9</f>
        <v>99</v>
      </c>
      <c r="F9" s="83">
        <f>PKSS!F9</f>
        <v>0</v>
      </c>
      <c r="G9" s="83">
        <f>PKSS!G9</f>
        <v>0</v>
      </c>
      <c r="H9" s="83">
        <f>PKSS!H9</f>
        <v>62</v>
      </c>
      <c r="I9" s="83">
        <f>PKSS!I9</f>
        <v>54</v>
      </c>
      <c r="J9" s="83">
        <f>PKSS!K9</f>
        <v>161</v>
      </c>
      <c r="K9" s="83">
        <f>PKSS!N9</f>
        <v>79</v>
      </c>
      <c r="L9" s="83">
        <f>RESNER!L54</f>
        <v>42</v>
      </c>
      <c r="M9" s="83">
        <f>PKSS!S9</f>
        <v>82</v>
      </c>
      <c r="N9" s="84">
        <v>3</v>
      </c>
      <c r="O9" s="83">
        <f>PKSS!T9</f>
        <v>0</v>
      </c>
      <c r="P9" s="83">
        <f>PKSS!U9</f>
        <v>0</v>
      </c>
    </row>
    <row r="10" spans="1:16" ht="19.5" customHeight="1">
      <c r="A10" s="207">
        <v>2</v>
      </c>
      <c r="B10" s="209" t="s">
        <v>78</v>
      </c>
      <c r="C10" s="82" t="s">
        <v>75</v>
      </c>
      <c r="D10" s="83">
        <f>IF(PKSS!D10="","",PKSS!D10)</f>
        <v>22</v>
      </c>
      <c r="E10" s="83">
        <f>PKSS!E10</f>
        <v>8439</v>
      </c>
      <c r="F10" s="83">
        <f>PKSS!F10</f>
        <v>0</v>
      </c>
      <c r="G10" s="83">
        <f>PKSS!G10</f>
        <v>0</v>
      </c>
      <c r="H10" s="83">
        <f>PKSS!H10</f>
        <v>15059</v>
      </c>
      <c r="I10" s="83">
        <f>PKSS!I10</f>
        <v>14920</v>
      </c>
      <c r="J10" s="83">
        <f>PKSS!K10</f>
        <v>23498</v>
      </c>
      <c r="K10" s="83">
        <f>PKSS!N10</f>
        <v>13210</v>
      </c>
      <c r="L10" s="83">
        <f>RESNER!L55</f>
        <v>1342</v>
      </c>
      <c r="M10" s="83">
        <f>PKSS!S10</f>
        <v>10288</v>
      </c>
      <c r="N10" s="84">
        <v>111</v>
      </c>
      <c r="O10" s="83">
        <f>PKSS!T10</f>
        <v>0</v>
      </c>
      <c r="P10" s="83">
        <f>PKSS!U10</f>
        <v>0</v>
      </c>
    </row>
    <row r="11" spans="1:16" ht="19.5" customHeight="1">
      <c r="A11" s="208"/>
      <c r="B11" s="210"/>
      <c r="C11" s="82" t="s">
        <v>76</v>
      </c>
      <c r="D11" s="83">
        <f>IF(PKSS!D11="","",PKSS!D11)</f>
        <v>9</v>
      </c>
      <c r="E11" s="83">
        <f>PKSS!E11</f>
        <v>124</v>
      </c>
      <c r="F11" s="83">
        <f>PKSS!F11</f>
        <v>0</v>
      </c>
      <c r="G11" s="83">
        <f>PKSS!G11</f>
        <v>0</v>
      </c>
      <c r="H11" s="83">
        <f>PKSS!H11</f>
        <v>135</v>
      </c>
      <c r="I11" s="83">
        <f>PKSS!I11</f>
        <v>134</v>
      </c>
      <c r="J11" s="83">
        <f>PKSS!K11</f>
        <v>259</v>
      </c>
      <c r="K11" s="83">
        <f>PKSS!N11</f>
        <v>113</v>
      </c>
      <c r="L11" s="83">
        <f>RESNER!L56</f>
        <v>8</v>
      </c>
      <c r="M11" s="83">
        <f>PKSS!S11</f>
        <v>146</v>
      </c>
      <c r="N11" s="84">
        <v>2</v>
      </c>
      <c r="O11" s="83">
        <f>PKSS!T11</f>
        <v>0</v>
      </c>
      <c r="P11" s="83">
        <f>PKSS!U11</f>
        <v>0</v>
      </c>
    </row>
    <row r="12" spans="1:16" ht="19.5" customHeight="1">
      <c r="A12" s="207">
        <v>3</v>
      </c>
      <c r="B12" s="209" t="s">
        <v>79</v>
      </c>
      <c r="C12" s="82" t="s">
        <v>75</v>
      </c>
      <c r="D12" s="83">
        <f>IF(PKSS!D12="","",PKSS!D12)</f>
        <v>22</v>
      </c>
      <c r="E12" s="83">
        <f>PKSS!E12</f>
        <v>757</v>
      </c>
      <c r="F12" s="83">
        <f>PKSS!F12</f>
        <v>0</v>
      </c>
      <c r="G12" s="83">
        <f>PKSS!G12</f>
        <v>0</v>
      </c>
      <c r="H12" s="83">
        <f>PKSS!H12</f>
        <v>1413</v>
      </c>
      <c r="I12" s="83">
        <f>PKSS!I12</f>
        <v>1391</v>
      </c>
      <c r="J12" s="83">
        <f>PKSS!K12</f>
        <v>2170</v>
      </c>
      <c r="K12" s="83">
        <f>PKSS!N12</f>
        <v>1214</v>
      </c>
      <c r="L12" s="83">
        <f>RESNER!L57</f>
        <v>176</v>
      </c>
      <c r="M12" s="83">
        <f>PKSS!S12</f>
        <v>956</v>
      </c>
      <c r="N12" s="84">
        <v>10</v>
      </c>
      <c r="O12" s="83">
        <f>PKSS!T12</f>
        <v>0</v>
      </c>
      <c r="P12" s="83">
        <f>PKSS!U12</f>
        <v>0</v>
      </c>
    </row>
    <row r="13" spans="1:16" ht="19.5" customHeight="1">
      <c r="A13" s="208"/>
      <c r="B13" s="210"/>
      <c r="C13" s="82" t="s">
        <v>76</v>
      </c>
      <c r="D13" s="83">
        <f>IF(PKSS!D13="","",PKSS!D13)</f>
        <v>9</v>
      </c>
      <c r="E13" s="83">
        <f>PKSS!E13</f>
        <v>59</v>
      </c>
      <c r="F13" s="83">
        <f>PKSS!F13</f>
        <v>0</v>
      </c>
      <c r="G13" s="83">
        <f>PKSS!G13</f>
        <v>0</v>
      </c>
      <c r="H13" s="83">
        <f>PKSS!H13</f>
        <v>78</v>
      </c>
      <c r="I13" s="83">
        <f>PKSS!I13</f>
        <v>76</v>
      </c>
      <c r="J13" s="83">
        <f>PKSS!K13</f>
        <v>137</v>
      </c>
      <c r="K13" s="83">
        <f>PKSS!N13</f>
        <v>54</v>
      </c>
      <c r="L13" s="83">
        <f>RESNER!L58</f>
        <v>6</v>
      </c>
      <c r="M13" s="83">
        <f>PKSS!S13</f>
        <v>83</v>
      </c>
      <c r="N13" s="84">
        <v>3</v>
      </c>
      <c r="O13" s="83">
        <f>PKSS!T13</f>
        <v>0</v>
      </c>
      <c r="P13" s="83">
        <f>PKSS!U13</f>
        <v>0</v>
      </c>
    </row>
    <row r="14" spans="1:16" ht="19.5" customHeight="1">
      <c r="A14" s="207">
        <v>4</v>
      </c>
      <c r="B14" s="209" t="s">
        <v>80</v>
      </c>
      <c r="C14" s="82" t="s">
        <v>75</v>
      </c>
      <c r="D14" s="83">
        <f>IF(PKSS!D14="","",PKSS!D14)</f>
        <v>22</v>
      </c>
      <c r="E14" s="83">
        <f>PKSS!E14</f>
        <v>1144</v>
      </c>
      <c r="F14" s="83">
        <f>PKSS!F14</f>
        <v>0</v>
      </c>
      <c r="G14" s="83">
        <f>PKSS!G14</f>
        <v>0</v>
      </c>
      <c r="H14" s="83">
        <f>PKSS!H14</f>
        <v>1056</v>
      </c>
      <c r="I14" s="83">
        <f>PKSS!I14</f>
        <v>1041</v>
      </c>
      <c r="J14" s="83">
        <f>PKSS!K14</f>
        <v>2200</v>
      </c>
      <c r="K14" s="83">
        <f>PKSS!N14</f>
        <v>1119</v>
      </c>
      <c r="L14" s="83">
        <f>RESNER!L59</f>
        <v>141</v>
      </c>
      <c r="M14" s="83">
        <f>PKSS!S14</f>
        <v>1081</v>
      </c>
      <c r="N14" s="84">
        <v>18</v>
      </c>
      <c r="O14" s="83">
        <f>PKSS!T14</f>
        <v>0</v>
      </c>
      <c r="P14" s="83">
        <f>PKSS!U14</f>
        <v>0</v>
      </c>
    </row>
    <row r="15" spans="1:16" ht="19.5" customHeight="1">
      <c r="A15" s="208"/>
      <c r="B15" s="210"/>
      <c r="C15" s="82" t="s">
        <v>76</v>
      </c>
      <c r="D15" s="83">
        <f>IF(PKSS!D15="","",PKSS!D15)</f>
      </c>
      <c r="E15" s="83">
        <f>PKSS!E15</f>
        <v>0</v>
      </c>
      <c r="F15" s="83">
        <f>PKSS!F15</f>
        <v>0</v>
      </c>
      <c r="G15" s="83">
        <f>PKSS!G15</f>
        <v>0</v>
      </c>
      <c r="H15" s="83">
        <f>PKSS!H15</f>
        <v>0</v>
      </c>
      <c r="I15" s="83">
        <f>PKSS!I15</f>
        <v>0</v>
      </c>
      <c r="J15" s="83">
        <f>PKSS!K15</f>
        <v>0</v>
      </c>
      <c r="K15" s="83">
        <f>PKSS!N15</f>
        <v>0</v>
      </c>
      <c r="L15" s="83">
        <f>RESNER!L60</f>
        <v>0</v>
      </c>
      <c r="M15" s="83">
        <f>PKSS!S15</f>
        <v>0</v>
      </c>
      <c r="N15" s="84"/>
      <c r="O15" s="83">
        <f>PKSS!T15</f>
        <v>0</v>
      </c>
      <c r="P15" s="83">
        <f>PKSS!U15</f>
        <v>0</v>
      </c>
    </row>
    <row r="16" spans="1:16" ht="19.5" customHeight="1">
      <c r="A16" s="207">
        <v>5</v>
      </c>
      <c r="B16" s="209" t="s">
        <v>81</v>
      </c>
      <c r="C16" s="82" t="s">
        <v>75</v>
      </c>
      <c r="D16" s="83">
        <f>IF(PKSS!D16="","",PKSS!D16)</f>
        <v>22</v>
      </c>
      <c r="E16" s="83">
        <f>PKSS!E16</f>
        <v>1163</v>
      </c>
      <c r="F16" s="83">
        <f>PKSS!F16</f>
        <v>99</v>
      </c>
      <c r="G16" s="83">
        <f>PKSS!G16</f>
        <v>105</v>
      </c>
      <c r="H16" s="83">
        <f>PKSS!H16</f>
        <v>848</v>
      </c>
      <c r="I16" s="83">
        <f>PKSS!I16</f>
        <v>832</v>
      </c>
      <c r="J16" s="83">
        <f>PKSS!K16</f>
        <v>2011</v>
      </c>
      <c r="K16" s="83">
        <f>PKSS!N16</f>
        <v>718</v>
      </c>
      <c r="L16" s="83">
        <f>RESNER!L61</f>
        <v>37</v>
      </c>
      <c r="M16" s="83">
        <f>PKSS!S16</f>
        <v>1293</v>
      </c>
      <c r="N16" s="84">
        <v>10</v>
      </c>
      <c r="O16" s="83">
        <f>PKSS!T16</f>
        <v>115</v>
      </c>
      <c r="P16" s="83">
        <f>PKSS!U16</f>
        <v>117</v>
      </c>
    </row>
    <row r="17" spans="1:16" ht="19.5" customHeight="1">
      <c r="A17" s="208"/>
      <c r="B17" s="210"/>
      <c r="C17" s="82" t="s">
        <v>76</v>
      </c>
      <c r="D17" s="83">
        <f>IF(PKSS!D17="","",PKSS!D17)</f>
      </c>
      <c r="E17" s="83">
        <f>PKSS!E17</f>
        <v>0</v>
      </c>
      <c r="F17" s="83">
        <f>PKSS!F17</f>
        <v>0</v>
      </c>
      <c r="G17" s="83">
        <f>PKSS!G17</f>
        <v>0</v>
      </c>
      <c r="H17" s="83">
        <f>PKSS!H17</f>
        <v>0</v>
      </c>
      <c r="I17" s="83">
        <f>PKSS!I17</f>
        <v>0</v>
      </c>
      <c r="J17" s="83">
        <f>PKSS!K17</f>
        <v>0</v>
      </c>
      <c r="K17" s="83">
        <f>PKSS!N17</f>
        <v>0</v>
      </c>
      <c r="L17" s="83">
        <f>RESNER!L62</f>
        <v>0</v>
      </c>
      <c r="M17" s="83">
        <f>PKSS!S17</f>
        <v>0</v>
      </c>
      <c r="N17" s="84"/>
      <c r="O17" s="83">
        <f>PKSS!T17</f>
        <v>0</v>
      </c>
      <c r="P17" s="83">
        <f>PKSS!U17</f>
        <v>0</v>
      </c>
    </row>
    <row r="18" spans="1:16" ht="19.5" customHeight="1">
      <c r="A18" s="207">
        <v>6</v>
      </c>
      <c r="B18" s="209" t="s">
        <v>82</v>
      </c>
      <c r="C18" s="82" t="s">
        <v>75</v>
      </c>
      <c r="D18" s="83">
        <f>IF(PKSS!D18="","",PKSS!D18)</f>
        <v>22</v>
      </c>
      <c r="E18" s="83">
        <f>PKSS!E18</f>
        <v>337</v>
      </c>
      <c r="F18" s="83">
        <f>PKSS!F18</f>
        <v>0</v>
      </c>
      <c r="G18" s="83">
        <f>PKSS!G18</f>
        <v>0</v>
      </c>
      <c r="H18" s="83">
        <f>PKSS!H18</f>
        <v>431</v>
      </c>
      <c r="I18" s="83">
        <f>PKSS!I18</f>
        <v>422</v>
      </c>
      <c r="J18" s="83">
        <f>PKSS!K18</f>
        <v>768</v>
      </c>
      <c r="K18" s="83">
        <f>PKSS!N18</f>
        <v>363</v>
      </c>
      <c r="L18" s="83">
        <f>RESNER!L63</f>
        <v>117</v>
      </c>
      <c r="M18" s="83">
        <f>PKSS!S18</f>
        <v>405</v>
      </c>
      <c r="N18" s="84">
        <v>7</v>
      </c>
      <c r="O18" s="83">
        <f>PKSS!T18</f>
        <v>0</v>
      </c>
      <c r="P18" s="83">
        <f>PKSS!U18</f>
        <v>0</v>
      </c>
    </row>
    <row r="19" spans="1:16" ht="19.5" customHeight="1">
      <c r="A19" s="208"/>
      <c r="B19" s="210"/>
      <c r="C19" s="82" t="s">
        <v>76</v>
      </c>
      <c r="D19" s="83">
        <f>IF(PKSS!D19="","",PKSS!D19)</f>
      </c>
      <c r="E19" s="83">
        <f>PKSS!E19</f>
        <v>0</v>
      </c>
      <c r="F19" s="83">
        <f>PKSS!F19</f>
        <v>0</v>
      </c>
      <c r="G19" s="83">
        <f>PKSS!G19</f>
        <v>0</v>
      </c>
      <c r="H19" s="83">
        <f>PKSS!H19</f>
        <v>0</v>
      </c>
      <c r="I19" s="83">
        <f>PKSS!I19</f>
        <v>0</v>
      </c>
      <c r="J19" s="83">
        <f>PKSS!K19</f>
        <v>0</v>
      </c>
      <c r="K19" s="83">
        <f>PKSS!N19</f>
        <v>0</v>
      </c>
      <c r="L19" s="83">
        <f>RESNER!L64</f>
        <v>0</v>
      </c>
      <c r="M19" s="83">
        <f>PKSS!S19</f>
        <v>0</v>
      </c>
      <c r="N19" s="84"/>
      <c r="O19" s="83">
        <f>PKSS!T19</f>
        <v>0</v>
      </c>
      <c r="P19" s="83">
        <f>PKSS!U19</f>
        <v>0</v>
      </c>
    </row>
    <row r="20" spans="1:16" ht="19.5" customHeight="1">
      <c r="A20" s="207">
        <v>7</v>
      </c>
      <c r="B20" s="209" t="s">
        <v>83</v>
      </c>
      <c r="C20" s="82" t="s">
        <v>75</v>
      </c>
      <c r="D20" s="83">
        <f>IF(PKSS!D20="","",PKSS!D20)</f>
        <v>21</v>
      </c>
      <c r="E20" s="83">
        <f>PKSS!E20</f>
        <v>73</v>
      </c>
      <c r="F20" s="83">
        <f>PKSS!F20</f>
        <v>0</v>
      </c>
      <c r="G20" s="83">
        <f>PKSS!G20</f>
        <v>0</v>
      </c>
      <c r="H20" s="83">
        <f>PKSS!H20</f>
        <v>26</v>
      </c>
      <c r="I20" s="83">
        <f>PKSS!I20</f>
        <v>23</v>
      </c>
      <c r="J20" s="83">
        <f>PKSS!K20</f>
        <v>99</v>
      </c>
      <c r="K20" s="83">
        <f>PKSS!N20</f>
        <v>48</v>
      </c>
      <c r="L20" s="83">
        <f>RESNER!L65</f>
        <v>29</v>
      </c>
      <c r="M20" s="83">
        <f>PKSS!S20</f>
        <v>51</v>
      </c>
      <c r="N20" s="84">
        <v>3</v>
      </c>
      <c r="O20" s="83">
        <f>PKSS!T20</f>
        <v>0</v>
      </c>
      <c r="P20" s="83">
        <f>PKSS!U20</f>
        <v>0</v>
      </c>
    </row>
    <row r="21" spans="1:16" ht="19.5" customHeight="1">
      <c r="A21" s="208"/>
      <c r="B21" s="210"/>
      <c r="C21" s="82" t="s">
        <v>76</v>
      </c>
      <c r="D21" s="83">
        <f>IF(PKSS!D21="","",PKSS!D21)</f>
      </c>
      <c r="E21" s="83">
        <f>PKSS!E21</f>
        <v>0</v>
      </c>
      <c r="F21" s="83">
        <f>PKSS!F21</f>
        <v>0</v>
      </c>
      <c r="G21" s="83">
        <f>PKSS!G21</f>
        <v>0</v>
      </c>
      <c r="H21" s="83">
        <f>PKSS!H21</f>
        <v>0</v>
      </c>
      <c r="I21" s="83">
        <f>PKSS!I21</f>
        <v>0</v>
      </c>
      <c r="J21" s="83">
        <f>PKSS!K21</f>
        <v>0</v>
      </c>
      <c r="K21" s="83">
        <f>PKSS!N21</f>
        <v>0</v>
      </c>
      <c r="L21" s="83">
        <f>RESNER!L66</f>
        <v>0</v>
      </c>
      <c r="M21" s="83">
        <f>PKSS!S21</f>
        <v>0</v>
      </c>
      <c r="N21" s="84"/>
      <c r="O21" s="83">
        <f>PKSS!T21</f>
        <v>0</v>
      </c>
      <c r="P21" s="83">
        <f>PKSS!U21</f>
        <v>0</v>
      </c>
    </row>
    <row r="22" spans="1:16" ht="22.5" customHeight="1">
      <c r="A22" s="207">
        <v>8</v>
      </c>
      <c r="B22" s="209" t="s">
        <v>84</v>
      </c>
      <c r="C22" s="82" t="s">
        <v>75</v>
      </c>
      <c r="D22" s="83">
        <f>IF(PKSS!D22="","",PKSS!D22)</f>
        <v>22</v>
      </c>
      <c r="E22" s="83">
        <f>PKSS!E22</f>
        <v>394</v>
      </c>
      <c r="F22" s="83">
        <f>PKSS!F22</f>
        <v>0</v>
      </c>
      <c r="G22" s="83">
        <f>PKSS!G22</f>
        <v>0</v>
      </c>
      <c r="H22" s="83">
        <f>PKSS!H22</f>
        <v>154</v>
      </c>
      <c r="I22" s="83">
        <f>PKSS!I22</f>
        <v>152</v>
      </c>
      <c r="J22" s="83">
        <f>PKSS!K22</f>
        <v>548</v>
      </c>
      <c r="K22" s="83">
        <f>PKSS!N22</f>
        <v>327</v>
      </c>
      <c r="L22" s="83">
        <f>RESNER!L67</f>
        <v>179</v>
      </c>
      <c r="M22" s="83">
        <f>PKSS!S22</f>
        <v>221</v>
      </c>
      <c r="N22" s="84">
        <v>13</v>
      </c>
      <c r="O22" s="83">
        <f>PKSS!T22</f>
        <v>0</v>
      </c>
      <c r="P22" s="83">
        <f>PKSS!U22</f>
        <v>0</v>
      </c>
    </row>
    <row r="23" spans="1:16" ht="22.5" customHeight="1">
      <c r="A23" s="208"/>
      <c r="B23" s="210"/>
      <c r="C23" s="82" t="s">
        <v>76</v>
      </c>
      <c r="D23" s="83">
        <f>IF(PKSS!D23="","",PKSS!D23)</f>
        <v>1</v>
      </c>
      <c r="E23" s="83">
        <f>PKSS!E23</f>
        <v>2</v>
      </c>
      <c r="F23" s="83">
        <f>PKSS!F23</f>
        <v>0</v>
      </c>
      <c r="G23" s="83">
        <f>PKSS!G23</f>
        <v>0</v>
      </c>
      <c r="H23" s="83">
        <f>PKSS!H23</f>
        <v>0</v>
      </c>
      <c r="I23" s="83">
        <f>PKSS!I23</f>
        <v>0</v>
      </c>
      <c r="J23" s="83">
        <f>PKSS!K23</f>
        <v>2</v>
      </c>
      <c r="K23" s="83">
        <f>PKSS!N23</f>
        <v>2</v>
      </c>
      <c r="L23" s="83">
        <f>RESNER!L68</f>
        <v>3</v>
      </c>
      <c r="M23" s="83">
        <f>PKSS!S23</f>
        <v>0</v>
      </c>
      <c r="N23" s="84"/>
      <c r="O23" s="83">
        <f>PKSS!T23</f>
        <v>0</v>
      </c>
      <c r="P23" s="83">
        <f>PKSS!U23</f>
        <v>0</v>
      </c>
    </row>
    <row r="24" spans="1:16" ht="19.5" customHeight="1">
      <c r="A24" s="207">
        <v>9</v>
      </c>
      <c r="B24" s="209" t="s">
        <v>85</v>
      </c>
      <c r="C24" s="82" t="s">
        <v>75</v>
      </c>
      <c r="D24" s="83">
        <f>IF(PKSS!D24="","",PKSS!D24)</f>
        <v>22</v>
      </c>
      <c r="E24" s="83">
        <f>PKSS!E24</f>
        <v>238</v>
      </c>
      <c r="F24" s="83">
        <f>PKSS!F24</f>
        <v>0</v>
      </c>
      <c r="G24" s="83">
        <f>PKSS!G24</f>
        <v>0</v>
      </c>
      <c r="H24" s="83">
        <f>PKSS!H24</f>
        <v>601</v>
      </c>
      <c r="I24" s="83">
        <f>PKSS!I24</f>
        <v>600</v>
      </c>
      <c r="J24" s="83">
        <f>PKSS!K24</f>
        <v>839</v>
      </c>
      <c r="K24" s="83">
        <f>PKSS!N24</f>
        <v>367</v>
      </c>
      <c r="L24" s="83">
        <f>RESNER!L69</f>
        <v>40</v>
      </c>
      <c r="M24" s="83">
        <f>PKSS!S24</f>
        <v>472</v>
      </c>
      <c r="N24" s="84">
        <v>1</v>
      </c>
      <c r="O24" s="83">
        <f>PKSS!T24</f>
        <v>0</v>
      </c>
      <c r="P24" s="83">
        <f>PKSS!U24</f>
        <v>0</v>
      </c>
    </row>
    <row r="25" spans="1:16" ht="19.5" customHeight="1">
      <c r="A25" s="208"/>
      <c r="B25" s="210"/>
      <c r="C25" s="82" t="s">
        <v>76</v>
      </c>
      <c r="D25" s="83">
        <f>IF(PKSS!D25="","",PKSS!D25)</f>
        <v>6</v>
      </c>
      <c r="E25" s="83">
        <f>PKSS!E25</f>
        <v>9</v>
      </c>
      <c r="F25" s="83">
        <f>PKSS!F25</f>
        <v>0</v>
      </c>
      <c r="G25" s="83">
        <f>PKSS!G25</f>
        <v>0</v>
      </c>
      <c r="H25" s="83">
        <f>PKSS!H25</f>
        <v>0</v>
      </c>
      <c r="I25" s="83">
        <f>PKSS!I25</f>
        <v>0</v>
      </c>
      <c r="J25" s="83">
        <f>PKSS!K25</f>
        <v>9</v>
      </c>
      <c r="K25" s="83">
        <f>PKSS!N25</f>
        <v>7</v>
      </c>
      <c r="L25" s="83">
        <f>RESNER!L70</f>
        <v>3</v>
      </c>
      <c r="M25" s="83">
        <f>PKSS!S25</f>
        <v>2</v>
      </c>
      <c r="N25" s="84"/>
      <c r="O25" s="83">
        <f>PKSS!T25</f>
        <v>0</v>
      </c>
      <c r="P25" s="83">
        <f>PKSS!U25</f>
        <v>0</v>
      </c>
    </row>
    <row r="26" spans="1:16" ht="19.5" customHeight="1">
      <c r="A26" s="207">
        <v>10</v>
      </c>
      <c r="B26" s="209" t="s">
        <v>86</v>
      </c>
      <c r="C26" s="82" t="s">
        <v>75</v>
      </c>
      <c r="D26" s="83">
        <f>IF(PKSS!D26="","",PKSS!D26)</f>
        <v>21</v>
      </c>
      <c r="E26" s="83">
        <f>PKSS!E26</f>
        <v>240</v>
      </c>
      <c r="F26" s="83">
        <f>PKSS!F26</f>
        <v>0</v>
      </c>
      <c r="G26" s="83">
        <f>PKSS!G26</f>
        <v>0</v>
      </c>
      <c r="H26" s="83">
        <f>PKSS!H26</f>
        <v>221</v>
      </c>
      <c r="I26" s="83">
        <f>PKSS!I26</f>
        <v>215</v>
      </c>
      <c r="J26" s="83">
        <f>PKSS!K26</f>
        <v>461</v>
      </c>
      <c r="K26" s="83">
        <f>PKSS!N26</f>
        <v>187</v>
      </c>
      <c r="L26" s="83">
        <f>RESNER!L71</f>
        <v>55</v>
      </c>
      <c r="M26" s="83">
        <f>PKSS!S26</f>
        <v>274</v>
      </c>
      <c r="N26" s="84">
        <v>12</v>
      </c>
      <c r="O26" s="83">
        <f>PKSS!T26</f>
        <v>0</v>
      </c>
      <c r="P26" s="83">
        <f>PKSS!U26</f>
        <v>0</v>
      </c>
    </row>
    <row r="27" spans="1:16" ht="19.5" customHeight="1">
      <c r="A27" s="208"/>
      <c r="B27" s="210"/>
      <c r="C27" s="82" t="s">
        <v>76</v>
      </c>
      <c r="D27" s="83">
        <f>IF(PKSS!D27="","",PKSS!D27)</f>
      </c>
      <c r="E27" s="83">
        <f>PKSS!E27</f>
        <v>0</v>
      </c>
      <c r="F27" s="83">
        <f>PKSS!F27</f>
        <v>0</v>
      </c>
      <c r="G27" s="83">
        <f>PKSS!G27</f>
        <v>0</v>
      </c>
      <c r="H27" s="83">
        <f>PKSS!H27</f>
        <v>0</v>
      </c>
      <c r="I27" s="83">
        <f>PKSS!I27</f>
        <v>0</v>
      </c>
      <c r="J27" s="83">
        <f>PKSS!K27</f>
        <v>0</v>
      </c>
      <c r="K27" s="83">
        <f>PKSS!N27</f>
        <v>0</v>
      </c>
      <c r="L27" s="83">
        <f>RESNER!L72</f>
        <v>0</v>
      </c>
      <c r="M27" s="83">
        <f>PKSS!S27</f>
        <v>0</v>
      </c>
      <c r="N27" s="84"/>
      <c r="O27" s="83">
        <f>PKSS!T27</f>
        <v>0</v>
      </c>
      <c r="P27" s="83">
        <f>PKSS!U27</f>
        <v>0</v>
      </c>
    </row>
    <row r="28" spans="1:16" s="5" customFormat="1" ht="19.5" customHeight="1">
      <c r="A28" s="201" t="s">
        <v>89</v>
      </c>
      <c r="B28" s="202"/>
      <c r="C28" s="85" t="s">
        <v>75</v>
      </c>
      <c r="D28" s="86">
        <f>IF(PKSS!D28="","",PKSS!D28)</f>
        <v>22</v>
      </c>
      <c r="E28" s="86">
        <f>PKSS!E28</f>
        <v>13811</v>
      </c>
      <c r="F28" s="86">
        <f>PKSS!F28</f>
        <v>99</v>
      </c>
      <c r="G28" s="86">
        <f>PKSS!G28</f>
        <v>105</v>
      </c>
      <c r="H28" s="86">
        <f>PKSS!H28</f>
        <v>20612</v>
      </c>
      <c r="I28" s="86">
        <f>PKSS!I28</f>
        <v>20376</v>
      </c>
      <c r="J28" s="86">
        <f>PKSS!K28</f>
        <v>34423</v>
      </c>
      <c r="K28" s="86">
        <f>PKSS!N28</f>
        <v>18427</v>
      </c>
      <c r="L28" s="86">
        <f>RESNER!L73</f>
        <v>2448</v>
      </c>
      <c r="M28" s="86">
        <f>PKSS!S28</f>
        <v>15996</v>
      </c>
      <c r="N28" s="86">
        <f>SUM(N8,N10,N12,N14,N16,N18,N20,N22,N24,N26)</f>
        <v>202</v>
      </c>
      <c r="O28" s="86">
        <f>PKSS!T28</f>
        <v>115</v>
      </c>
      <c r="P28" s="86">
        <f>PKSS!U28</f>
        <v>117</v>
      </c>
    </row>
    <row r="29" spans="1:16" s="5" customFormat="1" ht="19.5" customHeight="1">
      <c r="A29" s="203"/>
      <c r="B29" s="204"/>
      <c r="C29" s="85" t="s">
        <v>76</v>
      </c>
      <c r="D29" s="86">
        <f>IF(PKSS!D29="","",PKSS!D29)</f>
        <v>9</v>
      </c>
      <c r="E29" s="86">
        <f>PKSS!E29</f>
        <v>293</v>
      </c>
      <c r="F29" s="86">
        <f>PKSS!F29</f>
        <v>0</v>
      </c>
      <c r="G29" s="86">
        <f>PKSS!G29</f>
        <v>0</v>
      </c>
      <c r="H29" s="86">
        <f>PKSS!H29</f>
        <v>275</v>
      </c>
      <c r="I29" s="86">
        <f>PKSS!I29</f>
        <v>264</v>
      </c>
      <c r="J29" s="86">
        <f>PKSS!K29</f>
        <v>568</v>
      </c>
      <c r="K29" s="86">
        <f>PKSS!N29</f>
        <v>255</v>
      </c>
      <c r="L29" s="86">
        <f>RESNER!L74</f>
        <v>62</v>
      </c>
      <c r="M29" s="86">
        <f>PKSS!S29</f>
        <v>313</v>
      </c>
      <c r="N29" s="86">
        <f>SUM(N9,N11,N13,N15,N17,N19,N21,N23,N25,N27)</f>
        <v>8</v>
      </c>
      <c r="O29" s="86">
        <f>PKSS!T29</f>
        <v>0</v>
      </c>
      <c r="P29" s="86">
        <f>PKSS!U29</f>
        <v>0</v>
      </c>
    </row>
    <row r="30" spans="1:16" ht="19.5" customHeight="1">
      <c r="A30" s="87">
        <v>11</v>
      </c>
      <c r="B30" s="195" t="s">
        <v>91</v>
      </c>
      <c r="C30" s="195"/>
      <c r="D30" s="83">
        <f>IF(PKSS!D30="","",PKSS!D30)</f>
      </c>
      <c r="E30" s="83">
        <f>PKSS!E30</f>
        <v>0</v>
      </c>
      <c r="F30" s="83">
        <f>PKSS!F30</f>
        <v>0</v>
      </c>
      <c r="G30" s="83">
        <f>PKSS!G30</f>
        <v>0</v>
      </c>
      <c r="H30" s="83">
        <f>PKSS!H30</f>
        <v>0</v>
      </c>
      <c r="I30" s="83">
        <f>PKSS!I30</f>
        <v>0</v>
      </c>
      <c r="J30" s="83">
        <f>PKSS!K30</f>
        <v>0</v>
      </c>
      <c r="K30" s="83">
        <f>PKSS!N30</f>
        <v>0</v>
      </c>
      <c r="L30" s="83">
        <f>RESNER!L75</f>
        <v>0</v>
      </c>
      <c r="M30" s="83">
        <f>PKSS!S30</f>
        <v>0</v>
      </c>
      <c r="N30" s="84"/>
      <c r="O30" s="83">
        <f>PKSS!T30</f>
        <v>0</v>
      </c>
      <c r="P30" s="83">
        <f>PKSS!U30</f>
        <v>0</v>
      </c>
    </row>
    <row r="31" spans="1:16" s="5" customFormat="1" ht="19.5" customHeight="1">
      <c r="A31" s="205" t="s">
        <v>90</v>
      </c>
      <c r="B31" s="205"/>
      <c r="C31" s="206"/>
      <c r="D31" s="86">
        <f>IF(PKSS!D31="","",PKSS!D31)</f>
        <v>22</v>
      </c>
      <c r="E31" s="86">
        <f>PKSS!E31</f>
        <v>14104</v>
      </c>
      <c r="F31" s="86">
        <f>PKSS!F31</f>
        <v>99</v>
      </c>
      <c r="G31" s="86">
        <f>PKSS!G31</f>
        <v>105</v>
      </c>
      <c r="H31" s="86">
        <f>PKSS!H31</f>
        <v>20887</v>
      </c>
      <c r="I31" s="86">
        <f>PKSS!I31</f>
        <v>20640</v>
      </c>
      <c r="J31" s="86">
        <f>PKSS!K31</f>
        <v>34991</v>
      </c>
      <c r="K31" s="86">
        <f>PKSS!N31</f>
        <v>18682</v>
      </c>
      <c r="L31" s="86">
        <f>RESNER!L76</f>
        <v>2510</v>
      </c>
      <c r="M31" s="86">
        <f>PKSS!S31</f>
        <v>16309</v>
      </c>
      <c r="N31" s="86">
        <f>SUM(N28:N30)</f>
        <v>210</v>
      </c>
      <c r="O31" s="86">
        <f>PKSS!T31</f>
        <v>115</v>
      </c>
      <c r="P31" s="86">
        <f>PKSS!U31</f>
        <v>117</v>
      </c>
    </row>
    <row r="32" spans="1:16" ht="19.5" customHeight="1">
      <c r="A32" s="87">
        <v>12</v>
      </c>
      <c r="B32" s="195" t="s">
        <v>93</v>
      </c>
      <c r="C32" s="195"/>
      <c r="D32" s="83">
        <f>IF(PKSS!D32="","",PKSS!D32)</f>
        <v>22</v>
      </c>
      <c r="E32" s="83">
        <f>PKSS!E32</f>
        <v>1597</v>
      </c>
      <c r="F32" s="83">
        <f>PKSS!F32</f>
        <v>0</v>
      </c>
      <c r="G32" s="83">
        <f>PKSS!G32</f>
        <v>0</v>
      </c>
      <c r="H32" s="83">
        <f>PKSS!H32</f>
        <v>1681</v>
      </c>
      <c r="I32" s="83">
        <f>PKSS!I32</f>
        <v>1681</v>
      </c>
      <c r="J32" s="83">
        <f>PKSS!K32</f>
        <v>3278</v>
      </c>
      <c r="K32" s="83">
        <f>PKSS!N32</f>
        <v>1850</v>
      </c>
      <c r="L32" s="83">
        <f>RESNER!L77</f>
        <v>0</v>
      </c>
      <c r="M32" s="83">
        <f>PKSS!S32</f>
        <v>1428</v>
      </c>
      <c r="N32" s="84"/>
      <c r="O32" s="83">
        <f>PKSS!T32</f>
        <v>0</v>
      </c>
      <c r="P32" s="83">
        <f>PKSS!U32</f>
        <v>0</v>
      </c>
    </row>
    <row r="33" spans="1:16" s="5" customFormat="1" ht="19.5" customHeight="1">
      <c r="A33" s="205" t="s">
        <v>92</v>
      </c>
      <c r="B33" s="205"/>
      <c r="C33" s="206"/>
      <c r="D33" s="86">
        <f>IF(PKSS!D33="","",PKSS!D33)</f>
        <v>22</v>
      </c>
      <c r="E33" s="86">
        <f>PKSS!E33</f>
        <v>15701</v>
      </c>
      <c r="F33" s="86">
        <f>PKSS!F33</f>
        <v>99</v>
      </c>
      <c r="G33" s="86">
        <f>PKSS!G33</f>
        <v>105</v>
      </c>
      <c r="H33" s="86">
        <f>PKSS!H33</f>
        <v>22568</v>
      </c>
      <c r="I33" s="86">
        <f>PKSS!I33</f>
        <v>22321</v>
      </c>
      <c r="J33" s="86">
        <f>PKSS!K33</f>
        <v>38269</v>
      </c>
      <c r="K33" s="86">
        <f>PKSS!N33</f>
        <v>20532</v>
      </c>
      <c r="L33" s="86">
        <f>RESNER!L78</f>
        <v>2510</v>
      </c>
      <c r="M33" s="86">
        <f>PKSS!S33</f>
        <v>17737</v>
      </c>
      <c r="N33" s="86">
        <f>SUM(N31:N32)</f>
        <v>210</v>
      </c>
      <c r="O33" s="86">
        <f>PKSS!T33</f>
        <v>115</v>
      </c>
      <c r="P33" s="86">
        <f>PKSS!U33</f>
        <v>117</v>
      </c>
    </row>
    <row r="34" spans="1:16" ht="19.5" customHeight="1">
      <c r="A34" s="87">
        <v>13</v>
      </c>
      <c r="B34" s="195" t="s">
        <v>102</v>
      </c>
      <c r="C34" s="195"/>
      <c r="D34" s="83">
        <f>IF(PKSS!D34="","",PKSS!D34)</f>
        <v>2</v>
      </c>
      <c r="E34" s="83">
        <f>PKSS!E34</f>
        <v>11833</v>
      </c>
      <c r="F34" s="83">
        <f>PKSS!F34</f>
        <v>0</v>
      </c>
      <c r="G34" s="83">
        <f>PKSS!G34</f>
        <v>0</v>
      </c>
      <c r="H34" s="83">
        <f>PKSS!H34</f>
        <v>15592</v>
      </c>
      <c r="I34" s="83">
        <f>PKSS!I34</f>
        <v>15592</v>
      </c>
      <c r="J34" s="83">
        <f>PKSS!K34</f>
        <v>27425</v>
      </c>
      <c r="K34" s="83">
        <f>PKSS!N34</f>
        <v>12541</v>
      </c>
      <c r="L34" s="83">
        <f>RESNER!L79</f>
        <v>0</v>
      </c>
      <c r="M34" s="83">
        <f>PKSS!S34</f>
        <v>14884</v>
      </c>
      <c r="N34" s="84"/>
      <c r="O34" s="83">
        <f>PKSS!T34</f>
        <v>0</v>
      </c>
      <c r="P34" s="83">
        <f>PKSS!U34</f>
        <v>0</v>
      </c>
    </row>
    <row r="35" spans="1:16" ht="19.5" customHeight="1">
      <c r="A35" s="193" t="s">
        <v>103</v>
      </c>
      <c r="B35" s="194"/>
      <c r="C35" s="194"/>
      <c r="D35" s="86">
        <f>IF(PKSS!D35="","",PKSS!D35)</f>
        <v>22</v>
      </c>
      <c r="E35" s="86">
        <f>PKSS!E35</f>
        <v>27534</v>
      </c>
      <c r="F35" s="86">
        <f>PKSS!F35</f>
        <v>99</v>
      </c>
      <c r="G35" s="86">
        <f>PKSS!G35</f>
        <v>105</v>
      </c>
      <c r="H35" s="86">
        <f>PKSS!H35</f>
        <v>38160</v>
      </c>
      <c r="I35" s="86">
        <f>PKSS!I35</f>
        <v>37913</v>
      </c>
      <c r="J35" s="86">
        <f>PKSS!K35</f>
        <v>65694</v>
      </c>
      <c r="K35" s="86">
        <f>PKSS!N35</f>
        <v>33073</v>
      </c>
      <c r="L35" s="86">
        <f>RESNER!L80</f>
        <v>2510</v>
      </c>
      <c r="M35" s="86">
        <f>PKSS!S35</f>
        <v>32621</v>
      </c>
      <c r="N35" s="86">
        <f>SUM(N33:N34)</f>
        <v>210</v>
      </c>
      <c r="O35" s="86">
        <f>PKSS!T35</f>
        <v>115</v>
      </c>
      <c r="P35" s="86">
        <f>PKSS!U35</f>
        <v>117</v>
      </c>
    </row>
    <row r="36" spans="1:16" ht="19.5" customHeight="1">
      <c r="A36" s="87">
        <v>14</v>
      </c>
      <c r="B36" s="195" t="s">
        <v>107</v>
      </c>
      <c r="C36" s="195"/>
      <c r="D36" s="83">
        <f>IF(PKSS!D36="","",PKSS!D36)</f>
        <v>1</v>
      </c>
      <c r="E36" s="83">
        <f>PKSS!E36</f>
        <v>0</v>
      </c>
      <c r="F36" s="83">
        <f>PKSS!F36</f>
        <v>0</v>
      </c>
      <c r="G36" s="83">
        <f>PKSS!G36</f>
        <v>0</v>
      </c>
      <c r="H36" s="83">
        <f>PKSS!H36</f>
        <v>10</v>
      </c>
      <c r="I36" s="83">
        <f>PKSS!I36</f>
        <v>10</v>
      </c>
      <c r="J36" s="83">
        <f>PKSS!K36</f>
        <v>10</v>
      </c>
      <c r="K36" s="83">
        <f>PKSS!N36</f>
        <v>10</v>
      </c>
      <c r="L36" s="83">
        <f>RESNER!L81</f>
        <v>0</v>
      </c>
      <c r="M36" s="83">
        <f>PKSS!S36</f>
        <v>0</v>
      </c>
      <c r="N36" s="84"/>
      <c r="O36" s="83">
        <f>PKSS!T36</f>
        <v>0</v>
      </c>
      <c r="P36" s="83">
        <f>PKSS!U36</f>
        <v>0</v>
      </c>
    </row>
    <row r="37" spans="1:16" ht="19.5" customHeight="1">
      <c r="A37" s="87">
        <v>15</v>
      </c>
      <c r="B37" s="195" t="s">
        <v>106</v>
      </c>
      <c r="C37" s="195"/>
      <c r="D37" s="83">
        <f>IF(PKSS!D37="","",PKSS!D37)</f>
        <v>1</v>
      </c>
      <c r="E37" s="83">
        <f>PKSS!E37</f>
        <v>0</v>
      </c>
      <c r="F37" s="83">
        <f>PKSS!F37</f>
        <v>0</v>
      </c>
      <c r="G37" s="83">
        <f>PKSS!G37</f>
        <v>0</v>
      </c>
      <c r="H37" s="83">
        <f>PKSS!H37</f>
        <v>15</v>
      </c>
      <c r="I37" s="83">
        <f>PKSS!I37</f>
        <v>15</v>
      </c>
      <c r="J37" s="83">
        <f>PKSS!K37</f>
        <v>15</v>
      </c>
      <c r="K37" s="83">
        <f>PKSS!N37</f>
        <v>15</v>
      </c>
      <c r="L37" s="83">
        <f>RESNER!L82</f>
        <v>0</v>
      </c>
      <c r="M37" s="83">
        <f>PKSS!S37</f>
        <v>0</v>
      </c>
      <c r="N37" s="84"/>
      <c r="O37" s="83">
        <f>PKSS!T37</f>
        <v>0</v>
      </c>
      <c r="P37" s="83">
        <f>PKSS!U37</f>
        <v>0</v>
      </c>
    </row>
    <row r="38" spans="1:16" ht="19.5" customHeight="1">
      <c r="A38" s="193" t="s">
        <v>105</v>
      </c>
      <c r="B38" s="194"/>
      <c r="C38" s="194"/>
      <c r="D38" s="86">
        <f>IF(PKSS!D38="","",PKSS!D38)</f>
        <v>1</v>
      </c>
      <c r="E38" s="86">
        <f>PKSS!E38</f>
        <v>0</v>
      </c>
      <c r="F38" s="86">
        <f>PKSS!F38</f>
        <v>0</v>
      </c>
      <c r="G38" s="86">
        <f>PKSS!G38</f>
        <v>0</v>
      </c>
      <c r="H38" s="86">
        <f>PKSS!H38</f>
        <v>25</v>
      </c>
      <c r="I38" s="86">
        <f>PKSS!I38</f>
        <v>25</v>
      </c>
      <c r="J38" s="86">
        <f>PKSS!K38</f>
        <v>25</v>
      </c>
      <c r="K38" s="86">
        <f>PKSS!N38</f>
        <v>25</v>
      </c>
      <c r="L38" s="86">
        <f>RESNER!L83</f>
        <v>0</v>
      </c>
      <c r="M38" s="86">
        <f>PKSS!S38</f>
        <v>0</v>
      </c>
      <c r="N38" s="86">
        <f>SUM(N36:N37)</f>
        <v>0</v>
      </c>
      <c r="O38" s="86">
        <f>PKSS!T38</f>
        <v>0</v>
      </c>
      <c r="P38" s="86">
        <f>PKSS!U38</f>
        <v>0</v>
      </c>
    </row>
    <row r="39" spans="1:16" ht="19.5" customHeight="1">
      <c r="A39" s="87">
        <v>16</v>
      </c>
      <c r="B39" s="195" t="s">
        <v>111</v>
      </c>
      <c r="C39" s="195"/>
      <c r="D39" s="83">
        <f>IF(PKSS!D39="","",PKSS!D39)</f>
      </c>
      <c r="E39" s="83">
        <f>PKSS!E39</f>
        <v>0</v>
      </c>
      <c r="F39" s="83">
        <f>PKSS!F39</f>
        <v>0</v>
      </c>
      <c r="G39" s="83">
        <f>PKSS!G39</f>
        <v>0</v>
      </c>
      <c r="H39" s="83">
        <f>PKSS!H39</f>
        <v>0</v>
      </c>
      <c r="I39" s="83">
        <f>PKSS!I39</f>
        <v>0</v>
      </c>
      <c r="J39" s="83">
        <f>PKSS!K39</f>
        <v>0</v>
      </c>
      <c r="K39" s="83">
        <f>PKSS!N39</f>
        <v>0</v>
      </c>
      <c r="L39" s="83">
        <f>RESNER!L84</f>
        <v>0</v>
      </c>
      <c r="M39" s="83">
        <f>PKSS!S39</f>
        <v>0</v>
      </c>
      <c r="N39" s="84"/>
      <c r="O39" s="83">
        <f>PKSS!T39</f>
        <v>0</v>
      </c>
      <c r="P39" s="83">
        <f>PKSS!U39</f>
        <v>0</v>
      </c>
    </row>
    <row r="40" spans="1:16" ht="19.5" customHeight="1">
      <c r="A40" s="193" t="s">
        <v>112</v>
      </c>
      <c r="B40" s="194"/>
      <c r="C40" s="194"/>
      <c r="D40" s="86">
        <f>IF(PKSS!D40="","",PKSS!D40)</f>
      </c>
      <c r="E40" s="86">
        <f>PKSS!E40</f>
        <v>0</v>
      </c>
      <c r="F40" s="86">
        <f>PKSS!F40</f>
        <v>0</v>
      </c>
      <c r="G40" s="86">
        <f>PKSS!G40</f>
        <v>0</v>
      </c>
      <c r="H40" s="86">
        <f>PKSS!H40</f>
        <v>0</v>
      </c>
      <c r="I40" s="86">
        <f>PKSS!I40</f>
        <v>0</v>
      </c>
      <c r="J40" s="86">
        <f>PKSS!K40</f>
        <v>0</v>
      </c>
      <c r="K40" s="86">
        <f>PKSS!N40</f>
        <v>0</v>
      </c>
      <c r="L40" s="86">
        <f>RESNER!L85</f>
        <v>0</v>
      </c>
      <c r="M40" s="86">
        <f>PKSS!S40</f>
        <v>0</v>
      </c>
      <c r="N40" s="86">
        <f>SUM(N39:N39)</f>
        <v>0</v>
      </c>
      <c r="O40" s="86">
        <f>PKSS!T40</f>
        <v>0</v>
      </c>
      <c r="P40" s="86">
        <f>PKSS!U40</f>
        <v>0</v>
      </c>
    </row>
    <row r="41" spans="1:16" ht="19.5" customHeight="1">
      <c r="A41" s="199" t="s">
        <v>110</v>
      </c>
      <c r="B41" s="200"/>
      <c r="C41" s="200"/>
      <c r="D41" s="88">
        <f>IF(PKSS!D41="","",PKSS!D41)</f>
        <v>22</v>
      </c>
      <c r="E41" s="88">
        <f>PKSS!E41</f>
        <v>27534</v>
      </c>
      <c r="F41" s="88">
        <f>PKSS!F41</f>
        <v>99</v>
      </c>
      <c r="G41" s="88">
        <f>PKSS!G41</f>
        <v>105</v>
      </c>
      <c r="H41" s="88">
        <f>PKSS!H41</f>
        <v>38185</v>
      </c>
      <c r="I41" s="88">
        <f>PKSS!I41</f>
        <v>37938</v>
      </c>
      <c r="J41" s="88">
        <f>PKSS!K41</f>
        <v>65719</v>
      </c>
      <c r="K41" s="88">
        <f>PKSS!N41</f>
        <v>33098</v>
      </c>
      <c r="L41" s="88">
        <f>RESNER!L86</f>
        <v>2510</v>
      </c>
      <c r="M41" s="88">
        <f>PKSS!S41</f>
        <v>32621</v>
      </c>
      <c r="N41" s="88">
        <f>SUM(N35,N38,N40)</f>
        <v>210</v>
      </c>
      <c r="O41" s="88">
        <f>PKSS!T41</f>
        <v>115</v>
      </c>
      <c r="P41" s="88">
        <f>PKSS!U41</f>
        <v>117</v>
      </c>
    </row>
    <row r="42" spans="1:16" ht="19.5" customHeight="1">
      <c r="A42" s="87">
        <v>17</v>
      </c>
      <c r="B42" s="195" t="s">
        <v>94</v>
      </c>
      <c r="C42" s="195"/>
      <c r="D42" s="83">
        <f>IF(PKSS!D42="","",PKSS!D42)</f>
        <v>2</v>
      </c>
      <c r="E42" s="83">
        <f>PKSS!E42</f>
        <v>6726</v>
      </c>
      <c r="F42" s="83">
        <f>PKSS!F42</f>
        <v>0</v>
      </c>
      <c r="G42" s="83">
        <f>PKSS!G42</f>
        <v>0</v>
      </c>
      <c r="H42" s="83">
        <f>PKSS!H42</f>
        <v>13528</v>
      </c>
      <c r="I42" s="83">
        <f>PKSS!I42</f>
        <v>13528</v>
      </c>
      <c r="J42" s="83">
        <f>PKSS!K42</f>
        <v>20254</v>
      </c>
      <c r="K42" s="83">
        <f>PKSS!N42</f>
        <v>13215</v>
      </c>
      <c r="L42" s="83">
        <f>RESNER!L87</f>
        <v>366</v>
      </c>
      <c r="M42" s="83">
        <f>PKSS!S42</f>
        <v>7039</v>
      </c>
      <c r="N42" s="84"/>
      <c r="O42" s="83">
        <f>PKSS!T42</f>
        <v>0</v>
      </c>
      <c r="P42" s="83">
        <f>PKSS!U42</f>
        <v>0</v>
      </c>
    </row>
    <row r="43" spans="1:16" ht="19.5" customHeight="1">
      <c r="A43" s="87">
        <v>18</v>
      </c>
      <c r="B43" s="195" t="s">
        <v>95</v>
      </c>
      <c r="C43" s="195"/>
      <c r="D43" s="83">
        <f>IF(PKSS!D43="","",PKSS!D43)</f>
        <v>2</v>
      </c>
      <c r="E43" s="83">
        <f>PKSS!E43</f>
        <v>993</v>
      </c>
      <c r="F43" s="83">
        <f>PKSS!F43</f>
        <v>0</v>
      </c>
      <c r="G43" s="83">
        <f>PKSS!G43</f>
        <v>0</v>
      </c>
      <c r="H43" s="83">
        <f>PKSS!H43</f>
        <v>1185</v>
      </c>
      <c r="I43" s="83">
        <f>PKSS!I43</f>
        <v>1185</v>
      </c>
      <c r="J43" s="83">
        <f>PKSS!K43</f>
        <v>2178</v>
      </c>
      <c r="K43" s="83">
        <f>PKSS!N43</f>
        <v>1286</v>
      </c>
      <c r="L43" s="83">
        <f>RESNER!L88</f>
        <v>0</v>
      </c>
      <c r="M43" s="83">
        <f>PKSS!S43</f>
        <v>892</v>
      </c>
      <c r="N43" s="84"/>
      <c r="O43" s="83">
        <f>PKSS!T43</f>
        <v>0</v>
      </c>
      <c r="P43" s="83">
        <f>PKSS!U43</f>
        <v>0</v>
      </c>
    </row>
    <row r="44" spans="1:16" ht="19.5" customHeight="1">
      <c r="A44" s="87">
        <v>19</v>
      </c>
      <c r="B44" s="195" t="s">
        <v>96</v>
      </c>
      <c r="C44" s="195"/>
      <c r="D44" s="83">
        <f>IF(PKSS!D44="","",PKSS!D44)</f>
      </c>
      <c r="E44" s="83">
        <f>PKSS!E44</f>
        <v>0</v>
      </c>
      <c r="F44" s="83">
        <f>PKSS!F44</f>
        <v>0</v>
      </c>
      <c r="G44" s="83">
        <f>PKSS!G44</f>
        <v>0</v>
      </c>
      <c r="H44" s="83">
        <f>PKSS!H44</f>
        <v>0</v>
      </c>
      <c r="I44" s="83">
        <f>PKSS!I44</f>
        <v>0</v>
      </c>
      <c r="J44" s="83">
        <f>PKSS!K44</f>
        <v>0</v>
      </c>
      <c r="K44" s="83">
        <f>PKSS!N44</f>
        <v>0</v>
      </c>
      <c r="L44" s="83">
        <f>RESNER!L89</f>
        <v>0</v>
      </c>
      <c r="M44" s="83">
        <f>PKSS!S44</f>
        <v>0</v>
      </c>
      <c r="N44" s="84"/>
      <c r="O44" s="83">
        <f>PKSS!T44</f>
        <v>0</v>
      </c>
      <c r="P44" s="83">
        <f>PKSS!U44</f>
        <v>0</v>
      </c>
    </row>
    <row r="45" spans="1:16" ht="19.5" customHeight="1">
      <c r="A45" s="87">
        <v>20</v>
      </c>
      <c r="B45" s="195" t="s">
        <v>108</v>
      </c>
      <c r="C45" s="195"/>
      <c r="D45" s="83">
        <f>IF(PKSS!D45="","",PKSS!D45)</f>
        <v>17</v>
      </c>
      <c r="E45" s="83">
        <f>PKSS!E45</f>
        <v>58</v>
      </c>
      <c r="F45" s="83">
        <f>PKSS!F45</f>
        <v>0</v>
      </c>
      <c r="G45" s="83">
        <f>PKSS!G45</f>
        <v>0</v>
      </c>
      <c r="H45" s="83">
        <f>PKSS!H45</f>
        <v>125</v>
      </c>
      <c r="I45" s="83">
        <f>PKSS!I45</f>
        <v>125</v>
      </c>
      <c r="J45" s="83">
        <f>PKSS!K45</f>
        <v>183</v>
      </c>
      <c r="K45" s="83">
        <f>PKSS!N45</f>
        <v>179</v>
      </c>
      <c r="L45" s="83">
        <f>RESNER!L90</f>
        <v>0</v>
      </c>
      <c r="M45" s="83">
        <f>PKSS!S45</f>
        <v>4</v>
      </c>
      <c r="N45" s="84"/>
      <c r="O45" s="83">
        <f>PKSS!T45</f>
        <v>0</v>
      </c>
      <c r="P45" s="83">
        <f>PKSS!U45</f>
        <v>0</v>
      </c>
    </row>
    <row r="46" spans="1:16" ht="19.5" customHeight="1">
      <c r="A46" s="87">
        <v>21</v>
      </c>
      <c r="B46" s="195" t="s">
        <v>109</v>
      </c>
      <c r="C46" s="195"/>
      <c r="D46" s="83">
        <f>IF(PKSS!D46="","",PKSS!D46)</f>
      </c>
      <c r="E46" s="83">
        <f>PKSS!E46</f>
        <v>0</v>
      </c>
      <c r="F46" s="83">
        <f>PKSS!F46</f>
        <v>0</v>
      </c>
      <c r="G46" s="83">
        <f>PKSS!G46</f>
        <v>0</v>
      </c>
      <c r="H46" s="83">
        <f>PKSS!H46</f>
        <v>78107</v>
      </c>
      <c r="I46" s="83">
        <f>PKSS!I46</f>
        <v>78107</v>
      </c>
      <c r="J46" s="83">
        <f>PKSS!K46</f>
        <v>78107</v>
      </c>
      <c r="K46" s="83">
        <f>PKSS!N46</f>
        <v>78107</v>
      </c>
      <c r="L46" s="83">
        <f>RESNER!L91</f>
        <v>0</v>
      </c>
      <c r="M46" s="83">
        <f>PKSS!S46</f>
        <v>0</v>
      </c>
      <c r="N46" s="84"/>
      <c r="O46" s="83">
        <f>PKSS!T46</f>
        <v>0</v>
      </c>
      <c r="P46" s="83">
        <f>PKSS!U46</f>
        <v>0</v>
      </c>
    </row>
    <row r="47" spans="1:16" ht="19.5" customHeight="1">
      <c r="A47" s="193" t="s">
        <v>126</v>
      </c>
      <c r="B47" s="194"/>
      <c r="C47" s="194"/>
      <c r="D47" s="86">
        <f>IF(PKSS!D47="","",PKSS!D47)</f>
        <v>17</v>
      </c>
      <c r="E47" s="86">
        <f>PKSS!E47</f>
        <v>7777</v>
      </c>
      <c r="F47" s="86">
        <f>PKSS!F47</f>
        <v>0</v>
      </c>
      <c r="G47" s="86">
        <f>PKSS!G47</f>
        <v>0</v>
      </c>
      <c r="H47" s="86">
        <f>PKSS!H47</f>
        <v>92945</v>
      </c>
      <c r="I47" s="86">
        <f>PKSS!I47</f>
        <v>92945</v>
      </c>
      <c r="J47" s="86">
        <f>PKSS!K47</f>
        <v>100722</v>
      </c>
      <c r="K47" s="86">
        <f>PKSS!N47</f>
        <v>92787</v>
      </c>
      <c r="L47" s="86">
        <f>RESNER!L92</f>
        <v>366</v>
      </c>
      <c r="M47" s="86">
        <f>PKSS!S47</f>
        <v>7935</v>
      </c>
      <c r="N47" s="86">
        <f>SUM(N42:N46)</f>
        <v>0</v>
      </c>
      <c r="O47" s="86">
        <f>PKSS!T47</f>
        <v>0</v>
      </c>
      <c r="P47" s="86">
        <f>PKSS!U47</f>
        <v>0</v>
      </c>
    </row>
    <row r="48" spans="1:16" ht="19.5" customHeight="1">
      <c r="A48" s="193" t="s">
        <v>127</v>
      </c>
      <c r="B48" s="194"/>
      <c r="C48" s="194"/>
      <c r="D48" s="86">
        <f>IF(PKSS!D48="","",PKSS!D48)</f>
        <v>22</v>
      </c>
      <c r="E48" s="86">
        <f>PKSS!E48</f>
        <v>35311</v>
      </c>
      <c r="F48" s="86">
        <f>PKSS!F48</f>
        <v>99</v>
      </c>
      <c r="G48" s="86">
        <f>PKSS!G48</f>
        <v>105</v>
      </c>
      <c r="H48" s="86">
        <f>PKSS!H48</f>
        <v>131130</v>
      </c>
      <c r="I48" s="86">
        <f>PKSS!I48</f>
        <v>130883</v>
      </c>
      <c r="J48" s="86">
        <f>PKSS!K48</f>
        <v>166441</v>
      </c>
      <c r="K48" s="86">
        <f>PKSS!N48</f>
        <v>125885</v>
      </c>
      <c r="L48" s="86">
        <f>RESNER!L93</f>
        <v>2876</v>
      </c>
      <c r="M48" s="86">
        <f>PKSS!S48</f>
        <v>40556</v>
      </c>
      <c r="N48" s="86">
        <f>SUM(N41:N46)</f>
        <v>210</v>
      </c>
      <c r="O48" s="86">
        <f>PKSS!T48</f>
        <v>115</v>
      </c>
      <c r="P48" s="86">
        <f>PKSS!U48</f>
        <v>117</v>
      </c>
    </row>
    <row r="50" spans="10:16" ht="15.75" customHeight="1" thickBot="1">
      <c r="J50" s="9"/>
      <c r="K50" s="11"/>
      <c r="L50" s="11" t="s">
        <v>113</v>
      </c>
      <c r="M50" s="9"/>
      <c r="N50" s="9"/>
      <c r="O50" s="9"/>
      <c r="P50" s="9"/>
    </row>
    <row r="51" spans="10:16" ht="15.75" customHeight="1" thickBot="1">
      <c r="J51" s="185" t="s">
        <v>124</v>
      </c>
      <c r="K51" s="185"/>
      <c r="L51" s="196" t="str">
        <f>PKSS!AK51</f>
        <v>в.ф. председника суда Марко Менићанин</v>
      </c>
      <c r="M51" s="197"/>
      <c r="N51" s="197"/>
      <c r="O51" s="197"/>
      <c r="P51" s="198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125</v>
      </c>
      <c r="M54" s="2"/>
      <c r="N54" s="2"/>
      <c r="O54" s="2"/>
      <c r="P54" s="2"/>
    </row>
  </sheetData>
  <sheetProtection password="DF2F" sheet="1"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35:C35"/>
    <mergeCell ref="B36:C36"/>
    <mergeCell ref="B37:C37"/>
    <mergeCell ref="A38:C38"/>
    <mergeCell ref="B39:C39"/>
    <mergeCell ref="A40:C40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26" t="s">
        <v>118</v>
      </c>
      <c r="B1" s="226"/>
      <c r="C1" s="226"/>
      <c r="D1" s="227"/>
      <c r="E1" s="228" t="str">
        <f>PKSS!A2</f>
        <v>Прекршајни суд у Новом Саду</v>
      </c>
      <c r="F1" s="228"/>
      <c r="G1" s="228"/>
      <c r="H1" s="228"/>
      <c r="I1" s="228"/>
      <c r="J1" s="228"/>
      <c r="K1" s="98"/>
    </row>
    <row r="2" ht="12.75">
      <c r="K2" s="2">
        <f>""</f>
      </c>
    </row>
    <row r="3" spans="1:11" ht="18.75" customHeight="1">
      <c r="A3" s="229" t="s">
        <v>158</v>
      </c>
      <c r="B3" s="229"/>
      <c r="C3" s="229"/>
      <c r="D3" s="229"/>
      <c r="E3" s="229"/>
      <c r="F3" s="229"/>
      <c r="G3" s="229"/>
      <c r="H3" s="229"/>
      <c r="I3" s="229"/>
      <c r="J3" s="229"/>
      <c r="K3" s="99"/>
    </row>
    <row r="4" spans="1:10" ht="30" customHeight="1">
      <c r="A4" s="230" t="s">
        <v>166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3" ht="39.75" customHeight="1">
      <c r="A5" s="213" t="s">
        <v>5</v>
      </c>
      <c r="B5" s="213" t="s">
        <v>30</v>
      </c>
      <c r="C5" s="213"/>
      <c r="D5" s="213" t="s">
        <v>27</v>
      </c>
      <c r="E5" s="213" t="s">
        <v>167</v>
      </c>
      <c r="F5" s="213" t="s">
        <v>168</v>
      </c>
      <c r="G5" s="213" t="s">
        <v>13</v>
      </c>
      <c r="H5" s="213" t="s">
        <v>169</v>
      </c>
      <c r="I5" s="213" t="s">
        <v>170</v>
      </c>
      <c r="J5" s="213" t="s">
        <v>171</v>
      </c>
      <c r="K5" s="55"/>
      <c r="L5" s="232" t="s">
        <v>172</v>
      </c>
      <c r="M5" s="232"/>
    </row>
    <row r="6" spans="1:13" ht="28.5" customHeight="1">
      <c r="A6" s="214"/>
      <c r="B6" s="213" t="s">
        <v>88</v>
      </c>
      <c r="C6" s="213" t="s">
        <v>87</v>
      </c>
      <c r="D6" s="231"/>
      <c r="E6" s="231"/>
      <c r="F6" s="231"/>
      <c r="G6" s="231"/>
      <c r="H6" s="231"/>
      <c r="I6" s="231"/>
      <c r="J6" s="231"/>
      <c r="K6" s="55"/>
      <c r="L6" s="232"/>
      <c r="M6" s="232"/>
    </row>
    <row r="7" spans="1:13" ht="49.5" customHeight="1">
      <c r="A7" s="214"/>
      <c r="B7" s="213"/>
      <c r="C7" s="213"/>
      <c r="D7" s="231"/>
      <c r="E7" s="231"/>
      <c r="F7" s="231"/>
      <c r="G7" s="231"/>
      <c r="H7" s="231"/>
      <c r="I7" s="231"/>
      <c r="J7" s="231"/>
      <c r="K7" s="55"/>
      <c r="L7" s="100" t="s">
        <v>173</v>
      </c>
      <c r="M7" s="100" t="s">
        <v>174</v>
      </c>
    </row>
    <row r="8" spans="1:13" ht="19.5" customHeight="1">
      <c r="A8" s="233">
        <v>1</v>
      </c>
      <c r="B8" s="235" t="s">
        <v>77</v>
      </c>
      <c r="C8" s="101" t="s">
        <v>75</v>
      </c>
      <c r="D8" s="109">
        <f>PKSS!E8</f>
        <v>1026</v>
      </c>
      <c r="E8" s="110">
        <f>PKSS!H8</f>
        <v>803</v>
      </c>
      <c r="F8" s="110">
        <f>PKSS!I8</f>
        <v>780</v>
      </c>
      <c r="G8" s="110">
        <f>PKSS!N8</f>
        <v>874</v>
      </c>
      <c r="H8" s="110">
        <f>PKSS!S8</f>
        <v>955</v>
      </c>
      <c r="I8" s="102"/>
      <c r="J8" s="102"/>
      <c r="K8" s="103"/>
      <c r="L8" s="104">
        <f>PKSS!T8</f>
        <v>0</v>
      </c>
      <c r="M8" s="104">
        <f>PKSS!U8</f>
        <v>0</v>
      </c>
    </row>
    <row r="9" spans="1:13" ht="19.5" customHeight="1">
      <c r="A9" s="234"/>
      <c r="B9" s="236"/>
      <c r="C9" s="101" t="s">
        <v>76</v>
      </c>
      <c r="D9" s="109">
        <f>PKSS!E9</f>
        <v>99</v>
      </c>
      <c r="E9" s="110">
        <f>PKSS!H9</f>
        <v>62</v>
      </c>
      <c r="F9" s="110">
        <f>PKSS!I9</f>
        <v>54</v>
      </c>
      <c r="G9" s="110">
        <f>PKSS!N9</f>
        <v>79</v>
      </c>
      <c r="H9" s="110">
        <f>PKSS!S9</f>
        <v>82</v>
      </c>
      <c r="I9" s="102"/>
      <c r="J9" s="102"/>
      <c r="K9" s="103"/>
      <c r="L9" s="104">
        <f>PKSS!T9</f>
        <v>0</v>
      </c>
      <c r="M9" s="104">
        <f>PKSS!U9</f>
        <v>0</v>
      </c>
    </row>
    <row r="10" spans="1:13" ht="19.5" customHeight="1">
      <c r="A10" s="233">
        <v>2</v>
      </c>
      <c r="B10" s="235" t="s">
        <v>78</v>
      </c>
      <c r="C10" s="101" t="s">
        <v>75</v>
      </c>
      <c r="D10" s="109">
        <f>PKSS!E10</f>
        <v>8439</v>
      </c>
      <c r="E10" s="110">
        <f>PKSS!H10</f>
        <v>15059</v>
      </c>
      <c r="F10" s="110">
        <f>PKSS!I10</f>
        <v>14920</v>
      </c>
      <c r="G10" s="110">
        <f>PKSS!N10</f>
        <v>13210</v>
      </c>
      <c r="H10" s="110">
        <f>PKSS!S10</f>
        <v>10288</v>
      </c>
      <c r="I10" s="102"/>
      <c r="J10" s="102"/>
      <c r="K10" s="103"/>
      <c r="L10" s="104">
        <f>PKSS!T10</f>
        <v>0</v>
      </c>
      <c r="M10" s="104">
        <f>PKSS!U10</f>
        <v>0</v>
      </c>
    </row>
    <row r="11" spans="1:13" ht="19.5" customHeight="1">
      <c r="A11" s="234"/>
      <c r="B11" s="236"/>
      <c r="C11" s="101" t="s">
        <v>76</v>
      </c>
      <c r="D11" s="109">
        <f>PKSS!E11</f>
        <v>124</v>
      </c>
      <c r="E11" s="110">
        <f>PKSS!H11</f>
        <v>135</v>
      </c>
      <c r="F11" s="110">
        <f>PKSS!I11</f>
        <v>134</v>
      </c>
      <c r="G11" s="110">
        <f>PKSS!N11</f>
        <v>113</v>
      </c>
      <c r="H11" s="110">
        <f>PKSS!S11</f>
        <v>146</v>
      </c>
      <c r="I11" s="102"/>
      <c r="J11" s="102"/>
      <c r="K11" s="103"/>
      <c r="L11" s="104">
        <f>PKSS!T11</f>
        <v>0</v>
      </c>
      <c r="M11" s="104">
        <f>PKSS!U11</f>
        <v>0</v>
      </c>
    </row>
    <row r="12" spans="1:13" ht="19.5" customHeight="1">
      <c r="A12" s="233">
        <v>3</v>
      </c>
      <c r="B12" s="235" t="s">
        <v>79</v>
      </c>
      <c r="C12" s="101" t="s">
        <v>75</v>
      </c>
      <c r="D12" s="109">
        <f>PKSS!E12</f>
        <v>757</v>
      </c>
      <c r="E12" s="110">
        <f>PKSS!H12</f>
        <v>1413</v>
      </c>
      <c r="F12" s="110">
        <f>PKSS!I12</f>
        <v>1391</v>
      </c>
      <c r="G12" s="110">
        <f>PKSS!N12</f>
        <v>1214</v>
      </c>
      <c r="H12" s="110">
        <f>PKSS!S12</f>
        <v>956</v>
      </c>
      <c r="I12" s="102"/>
      <c r="J12" s="102"/>
      <c r="K12" s="103"/>
      <c r="L12" s="104">
        <f>PKSS!T12</f>
        <v>0</v>
      </c>
      <c r="M12" s="104">
        <f>PKSS!U12</f>
        <v>0</v>
      </c>
    </row>
    <row r="13" spans="1:13" ht="19.5" customHeight="1">
      <c r="A13" s="234"/>
      <c r="B13" s="236"/>
      <c r="C13" s="101" t="s">
        <v>76</v>
      </c>
      <c r="D13" s="109">
        <f>PKSS!E13</f>
        <v>59</v>
      </c>
      <c r="E13" s="110">
        <f>PKSS!H13</f>
        <v>78</v>
      </c>
      <c r="F13" s="110">
        <f>PKSS!I13</f>
        <v>76</v>
      </c>
      <c r="G13" s="110">
        <f>PKSS!N13</f>
        <v>54</v>
      </c>
      <c r="H13" s="110">
        <f>PKSS!S13</f>
        <v>83</v>
      </c>
      <c r="I13" s="102"/>
      <c r="J13" s="102"/>
      <c r="K13" s="103"/>
      <c r="L13" s="104">
        <f>PKSS!T13</f>
        <v>0</v>
      </c>
      <c r="M13" s="104">
        <f>PKSS!U13</f>
        <v>0</v>
      </c>
    </row>
    <row r="14" spans="1:13" ht="19.5" customHeight="1">
      <c r="A14" s="233">
        <v>4</v>
      </c>
      <c r="B14" s="235" t="s">
        <v>80</v>
      </c>
      <c r="C14" s="101" t="s">
        <v>75</v>
      </c>
      <c r="D14" s="109">
        <f>PKSS!E14</f>
        <v>1144</v>
      </c>
      <c r="E14" s="110">
        <f>PKSS!H14</f>
        <v>1056</v>
      </c>
      <c r="F14" s="110">
        <f>PKSS!I14</f>
        <v>1041</v>
      </c>
      <c r="G14" s="110">
        <f>PKSS!N14</f>
        <v>1119</v>
      </c>
      <c r="H14" s="110">
        <f>PKSS!S14</f>
        <v>1081</v>
      </c>
      <c r="I14" s="102"/>
      <c r="J14" s="102"/>
      <c r="K14" s="103"/>
      <c r="L14" s="104">
        <f>PKSS!T14</f>
        <v>0</v>
      </c>
      <c r="M14" s="104">
        <f>PKSS!U14</f>
        <v>0</v>
      </c>
    </row>
    <row r="15" spans="1:13" ht="19.5" customHeight="1">
      <c r="A15" s="234"/>
      <c r="B15" s="236"/>
      <c r="C15" s="101" t="s">
        <v>76</v>
      </c>
      <c r="D15" s="109">
        <f>PKSS!E15</f>
        <v>0</v>
      </c>
      <c r="E15" s="110">
        <f>PKSS!H15</f>
        <v>0</v>
      </c>
      <c r="F15" s="110">
        <f>PKSS!I15</f>
        <v>0</v>
      </c>
      <c r="G15" s="110">
        <f>PKSS!N15</f>
        <v>0</v>
      </c>
      <c r="H15" s="110">
        <f>PKSS!S15</f>
        <v>0</v>
      </c>
      <c r="I15" s="102"/>
      <c r="J15" s="102"/>
      <c r="K15" s="103"/>
      <c r="L15" s="104">
        <f>PKSS!T15</f>
        <v>0</v>
      </c>
      <c r="M15" s="104">
        <f>PKSS!U15</f>
        <v>0</v>
      </c>
    </row>
    <row r="16" spans="1:13" ht="19.5" customHeight="1">
      <c r="A16" s="233">
        <v>5</v>
      </c>
      <c r="B16" s="235" t="s">
        <v>81</v>
      </c>
      <c r="C16" s="101" t="s">
        <v>75</v>
      </c>
      <c r="D16" s="109">
        <f>PKSS!E16</f>
        <v>1163</v>
      </c>
      <c r="E16" s="110">
        <f>PKSS!H16</f>
        <v>848</v>
      </c>
      <c r="F16" s="110">
        <f>PKSS!I16</f>
        <v>832</v>
      </c>
      <c r="G16" s="110">
        <f>PKSS!N16</f>
        <v>718</v>
      </c>
      <c r="H16" s="110">
        <f>PKSS!S16</f>
        <v>1293</v>
      </c>
      <c r="I16" s="102">
        <v>201</v>
      </c>
      <c r="J16" s="102">
        <v>207</v>
      </c>
      <c r="K16" s="103"/>
      <c r="L16" s="104">
        <f>PKSS!T16</f>
        <v>115</v>
      </c>
      <c r="M16" s="104">
        <f>PKSS!U16</f>
        <v>117</v>
      </c>
    </row>
    <row r="17" spans="1:13" ht="19.5" customHeight="1">
      <c r="A17" s="234"/>
      <c r="B17" s="236"/>
      <c r="C17" s="101" t="s">
        <v>76</v>
      </c>
      <c r="D17" s="109">
        <f>PKSS!E17</f>
        <v>0</v>
      </c>
      <c r="E17" s="110">
        <f>PKSS!H17</f>
        <v>0</v>
      </c>
      <c r="F17" s="110">
        <f>PKSS!I17</f>
        <v>0</v>
      </c>
      <c r="G17" s="110">
        <f>PKSS!N17</f>
        <v>0</v>
      </c>
      <c r="H17" s="110">
        <f>PKSS!S17</f>
        <v>0</v>
      </c>
      <c r="I17" s="102"/>
      <c r="J17" s="102"/>
      <c r="K17" s="103"/>
      <c r="L17" s="104">
        <f>PKSS!T17</f>
        <v>0</v>
      </c>
      <c r="M17" s="104">
        <f>PKSS!U17</f>
        <v>0</v>
      </c>
    </row>
    <row r="18" spans="1:13" ht="19.5" customHeight="1">
      <c r="A18" s="233">
        <v>6</v>
      </c>
      <c r="B18" s="235" t="s">
        <v>82</v>
      </c>
      <c r="C18" s="101" t="s">
        <v>75</v>
      </c>
      <c r="D18" s="109">
        <f>PKSS!E18</f>
        <v>337</v>
      </c>
      <c r="E18" s="110">
        <f>PKSS!H18</f>
        <v>431</v>
      </c>
      <c r="F18" s="110">
        <f>PKSS!I18</f>
        <v>422</v>
      </c>
      <c r="G18" s="110">
        <f>PKSS!N18</f>
        <v>363</v>
      </c>
      <c r="H18" s="110">
        <f>PKSS!S18</f>
        <v>405</v>
      </c>
      <c r="I18" s="102"/>
      <c r="J18" s="102"/>
      <c r="K18" s="103"/>
      <c r="L18" s="104">
        <f>PKSS!T18</f>
        <v>0</v>
      </c>
      <c r="M18" s="104">
        <f>PKSS!U18</f>
        <v>0</v>
      </c>
    </row>
    <row r="19" spans="1:13" ht="19.5" customHeight="1">
      <c r="A19" s="234"/>
      <c r="B19" s="236"/>
      <c r="C19" s="101" t="s">
        <v>76</v>
      </c>
      <c r="D19" s="109">
        <f>PKSS!E19</f>
        <v>0</v>
      </c>
      <c r="E19" s="110">
        <f>PKSS!H19</f>
        <v>0</v>
      </c>
      <c r="F19" s="110">
        <f>PKSS!I19</f>
        <v>0</v>
      </c>
      <c r="G19" s="110">
        <f>PKSS!N19</f>
        <v>0</v>
      </c>
      <c r="H19" s="110">
        <f>PKSS!S19</f>
        <v>0</v>
      </c>
      <c r="I19" s="102"/>
      <c r="J19" s="102"/>
      <c r="K19" s="103"/>
      <c r="L19" s="104">
        <f>PKSS!T19</f>
        <v>0</v>
      </c>
      <c r="M19" s="104">
        <f>PKSS!U19</f>
        <v>0</v>
      </c>
    </row>
    <row r="20" spans="1:13" ht="19.5" customHeight="1">
      <c r="A20" s="233">
        <v>7</v>
      </c>
      <c r="B20" s="235" t="s">
        <v>83</v>
      </c>
      <c r="C20" s="101" t="s">
        <v>75</v>
      </c>
      <c r="D20" s="109">
        <f>PKSS!E20</f>
        <v>73</v>
      </c>
      <c r="E20" s="110">
        <f>PKSS!H20</f>
        <v>26</v>
      </c>
      <c r="F20" s="110">
        <f>PKSS!I20</f>
        <v>23</v>
      </c>
      <c r="G20" s="110">
        <f>PKSS!N20</f>
        <v>48</v>
      </c>
      <c r="H20" s="110">
        <f>PKSS!S20</f>
        <v>51</v>
      </c>
      <c r="I20" s="102"/>
      <c r="J20" s="102"/>
      <c r="K20" s="103"/>
      <c r="L20" s="104">
        <f>PKSS!T20</f>
        <v>0</v>
      </c>
      <c r="M20" s="104">
        <f>PKSS!U20</f>
        <v>0</v>
      </c>
    </row>
    <row r="21" spans="1:13" ht="19.5" customHeight="1">
      <c r="A21" s="234"/>
      <c r="B21" s="236"/>
      <c r="C21" s="101" t="s">
        <v>76</v>
      </c>
      <c r="D21" s="109">
        <f>PKSS!E21</f>
        <v>0</v>
      </c>
      <c r="E21" s="110">
        <f>PKSS!H21</f>
        <v>0</v>
      </c>
      <c r="F21" s="110">
        <f>PKSS!I21</f>
        <v>0</v>
      </c>
      <c r="G21" s="110">
        <f>PKSS!N21</f>
        <v>0</v>
      </c>
      <c r="H21" s="110">
        <f>PKSS!S21</f>
        <v>0</v>
      </c>
      <c r="I21" s="102"/>
      <c r="J21" s="102"/>
      <c r="K21" s="103"/>
      <c r="L21" s="104">
        <f>PKSS!T21</f>
        <v>0</v>
      </c>
      <c r="M21" s="104">
        <f>PKSS!U21</f>
        <v>0</v>
      </c>
    </row>
    <row r="22" spans="1:13" ht="19.5" customHeight="1">
      <c r="A22" s="233">
        <v>8</v>
      </c>
      <c r="B22" s="235" t="s">
        <v>84</v>
      </c>
      <c r="C22" s="101" t="s">
        <v>75</v>
      </c>
      <c r="D22" s="109">
        <f>PKSS!E22</f>
        <v>394</v>
      </c>
      <c r="E22" s="110">
        <f>PKSS!H22</f>
        <v>154</v>
      </c>
      <c r="F22" s="110">
        <f>PKSS!I22</f>
        <v>152</v>
      </c>
      <c r="G22" s="110">
        <f>PKSS!N22</f>
        <v>327</v>
      </c>
      <c r="H22" s="110">
        <f>PKSS!S22</f>
        <v>221</v>
      </c>
      <c r="I22" s="102"/>
      <c r="J22" s="102"/>
      <c r="K22" s="103"/>
      <c r="L22" s="104">
        <f>PKSS!T22</f>
        <v>0</v>
      </c>
      <c r="M22" s="104">
        <f>PKSS!U22</f>
        <v>0</v>
      </c>
    </row>
    <row r="23" spans="1:13" ht="19.5" customHeight="1">
      <c r="A23" s="234"/>
      <c r="B23" s="236"/>
      <c r="C23" s="101" t="s">
        <v>76</v>
      </c>
      <c r="D23" s="109">
        <f>PKSS!E23</f>
        <v>2</v>
      </c>
      <c r="E23" s="110">
        <f>PKSS!H23</f>
        <v>0</v>
      </c>
      <c r="F23" s="110">
        <f>PKSS!I23</f>
        <v>0</v>
      </c>
      <c r="G23" s="110">
        <f>PKSS!N23</f>
        <v>2</v>
      </c>
      <c r="H23" s="110">
        <f>PKSS!S23</f>
        <v>0</v>
      </c>
      <c r="I23" s="102"/>
      <c r="J23" s="102"/>
      <c r="K23" s="103"/>
      <c r="L23" s="104">
        <f>PKSS!T23</f>
        <v>0</v>
      </c>
      <c r="M23" s="104">
        <f>PKSS!U23</f>
        <v>0</v>
      </c>
    </row>
    <row r="24" spans="1:13" ht="19.5" customHeight="1">
      <c r="A24" s="233">
        <v>9</v>
      </c>
      <c r="B24" s="235" t="s">
        <v>85</v>
      </c>
      <c r="C24" s="101" t="s">
        <v>75</v>
      </c>
      <c r="D24" s="109">
        <f>PKSS!E24</f>
        <v>238</v>
      </c>
      <c r="E24" s="110">
        <f>PKSS!H24</f>
        <v>601</v>
      </c>
      <c r="F24" s="110">
        <f>PKSS!I24</f>
        <v>600</v>
      </c>
      <c r="G24" s="110">
        <f>PKSS!N24</f>
        <v>367</v>
      </c>
      <c r="H24" s="110">
        <f>PKSS!S24</f>
        <v>472</v>
      </c>
      <c r="I24" s="102"/>
      <c r="J24" s="102"/>
      <c r="K24" s="103"/>
      <c r="L24" s="104">
        <f>PKSS!T24</f>
        <v>0</v>
      </c>
      <c r="M24" s="104">
        <f>PKSS!U24</f>
        <v>0</v>
      </c>
    </row>
    <row r="25" spans="1:13" ht="19.5" customHeight="1">
      <c r="A25" s="234"/>
      <c r="B25" s="236"/>
      <c r="C25" s="101" t="s">
        <v>76</v>
      </c>
      <c r="D25" s="109">
        <f>PKSS!E25</f>
        <v>9</v>
      </c>
      <c r="E25" s="110">
        <f>PKSS!H25</f>
        <v>0</v>
      </c>
      <c r="F25" s="110">
        <f>PKSS!I25</f>
        <v>0</v>
      </c>
      <c r="G25" s="110">
        <f>PKSS!N25</f>
        <v>7</v>
      </c>
      <c r="H25" s="110">
        <f>PKSS!S25</f>
        <v>2</v>
      </c>
      <c r="I25" s="102"/>
      <c r="J25" s="102"/>
      <c r="K25" s="103"/>
      <c r="L25" s="104">
        <f>PKSS!T25</f>
        <v>0</v>
      </c>
      <c r="M25" s="104">
        <f>PKSS!U25</f>
        <v>0</v>
      </c>
    </row>
    <row r="26" spans="1:13" ht="19.5" customHeight="1">
      <c r="A26" s="233">
        <v>10</v>
      </c>
      <c r="B26" s="235" t="s">
        <v>86</v>
      </c>
      <c r="C26" s="101" t="s">
        <v>75</v>
      </c>
      <c r="D26" s="109">
        <f>PKSS!E26</f>
        <v>240</v>
      </c>
      <c r="E26" s="110">
        <f>PKSS!H26</f>
        <v>221</v>
      </c>
      <c r="F26" s="110">
        <f>PKSS!I26</f>
        <v>215</v>
      </c>
      <c r="G26" s="110">
        <f>PKSS!N26</f>
        <v>187</v>
      </c>
      <c r="H26" s="110">
        <f>PKSS!S26</f>
        <v>274</v>
      </c>
      <c r="I26" s="102"/>
      <c r="J26" s="102"/>
      <c r="K26" s="103"/>
      <c r="L26" s="104">
        <f>PKSS!T26</f>
        <v>0</v>
      </c>
      <c r="M26" s="104">
        <f>PKSS!U26</f>
        <v>0</v>
      </c>
    </row>
    <row r="27" spans="1:13" ht="19.5" customHeight="1">
      <c r="A27" s="234"/>
      <c r="B27" s="236"/>
      <c r="C27" s="101" t="s">
        <v>76</v>
      </c>
      <c r="D27" s="109">
        <f>PKSS!E27</f>
        <v>0</v>
      </c>
      <c r="E27" s="110">
        <f>PKSS!H27</f>
        <v>0</v>
      </c>
      <c r="F27" s="110">
        <f>PKSS!I27</f>
        <v>0</v>
      </c>
      <c r="G27" s="110">
        <f>PKSS!N27</f>
        <v>0</v>
      </c>
      <c r="H27" s="110">
        <f>PKSS!S27</f>
        <v>0</v>
      </c>
      <c r="I27" s="102"/>
      <c r="J27" s="102"/>
      <c r="K27" s="103"/>
      <c r="L27" s="104">
        <f>PKSS!T27</f>
        <v>0</v>
      </c>
      <c r="M27" s="104">
        <f>PKSS!U27</f>
        <v>0</v>
      </c>
    </row>
    <row r="28" spans="1:13" ht="19.5" customHeight="1">
      <c r="A28" s="237" t="s">
        <v>89</v>
      </c>
      <c r="B28" s="238"/>
      <c r="C28" s="105" t="s">
        <v>75</v>
      </c>
      <c r="D28" s="111">
        <f>PKSS!E28</f>
        <v>13811</v>
      </c>
      <c r="E28" s="112">
        <f>PKSS!H28</f>
        <v>20612</v>
      </c>
      <c r="F28" s="112">
        <f>PKSS!I28</f>
        <v>20376</v>
      </c>
      <c r="G28" s="112">
        <f>PKSS!N28</f>
        <v>18427</v>
      </c>
      <c r="H28" s="112">
        <f>PKSS!S28</f>
        <v>15996</v>
      </c>
      <c r="I28" s="106">
        <f>SUM(I8,I10,I12,I14,I16,I18,I20,I22,I24,I26)</f>
        <v>201</v>
      </c>
      <c r="J28" s="106">
        <f>SUM(J8,J10,J12,J14,J16,J18,J20,J22,J24,J26)</f>
        <v>207</v>
      </c>
      <c r="K28" s="107"/>
      <c r="L28" s="114">
        <f>PKSS!T28</f>
        <v>115</v>
      </c>
      <c r="M28" s="114">
        <f>PKSS!U28</f>
        <v>117</v>
      </c>
    </row>
    <row r="29" spans="1:13" ht="19.5" customHeight="1">
      <c r="A29" s="239"/>
      <c r="B29" s="240"/>
      <c r="C29" s="105" t="s">
        <v>76</v>
      </c>
      <c r="D29" s="111">
        <f>PKSS!E29</f>
        <v>293</v>
      </c>
      <c r="E29" s="112">
        <f>PKSS!H29</f>
        <v>275</v>
      </c>
      <c r="F29" s="112">
        <f>PKSS!I29</f>
        <v>264</v>
      </c>
      <c r="G29" s="112">
        <f>PKSS!N29</f>
        <v>255</v>
      </c>
      <c r="H29" s="112">
        <f>PKSS!S29</f>
        <v>313</v>
      </c>
      <c r="I29" s="106">
        <f>SUM(I9,I11,I13,I15,I17,I19,I21,I23,I25,I27)</f>
        <v>0</v>
      </c>
      <c r="J29" s="106">
        <f>SUM(J9,J11,J13,J15,J17,J19,J21,J23,J25,J27)</f>
        <v>0</v>
      </c>
      <c r="K29" s="107"/>
      <c r="L29" s="114">
        <f>PKSS!T29</f>
        <v>0</v>
      </c>
      <c r="M29" s="114">
        <f>PKSS!U29</f>
        <v>0</v>
      </c>
    </row>
    <row r="30" spans="1:13" ht="19.5" customHeight="1">
      <c r="A30" s="108">
        <v>11</v>
      </c>
      <c r="B30" s="241" t="s">
        <v>91</v>
      </c>
      <c r="C30" s="241"/>
      <c r="D30" s="109">
        <f>PKSS!E30</f>
        <v>0</v>
      </c>
      <c r="E30" s="110">
        <f>PKSS!H30</f>
        <v>0</v>
      </c>
      <c r="F30" s="110">
        <f>PKSS!I30</f>
        <v>0</v>
      </c>
      <c r="G30" s="110">
        <f>PKSS!N30</f>
        <v>0</v>
      </c>
      <c r="H30" s="110">
        <f>PKSS!S30</f>
        <v>0</v>
      </c>
      <c r="I30" s="102"/>
      <c r="J30" s="102"/>
      <c r="K30" s="103"/>
      <c r="L30" s="104">
        <f>PKSS!T30</f>
        <v>0</v>
      </c>
      <c r="M30" s="104">
        <f>PKSS!U30</f>
        <v>0</v>
      </c>
    </row>
    <row r="31" spans="1:13" ht="19.5" customHeight="1">
      <c r="A31" s="242" t="s">
        <v>90</v>
      </c>
      <c r="B31" s="242"/>
      <c r="C31" s="243"/>
      <c r="D31" s="111">
        <f>PKSS!E31</f>
        <v>14104</v>
      </c>
      <c r="E31" s="112">
        <f>PKSS!H31</f>
        <v>20887</v>
      </c>
      <c r="F31" s="112">
        <f>PKSS!I31</f>
        <v>20640</v>
      </c>
      <c r="G31" s="112">
        <f>PKSS!N31</f>
        <v>18682</v>
      </c>
      <c r="H31" s="112">
        <f>PKSS!S31</f>
        <v>16309</v>
      </c>
      <c r="I31" s="106">
        <f>SUM(I28:I30)</f>
        <v>201</v>
      </c>
      <c r="J31" s="106">
        <f>SUM(J28:J30)</f>
        <v>207</v>
      </c>
      <c r="K31" s="107"/>
      <c r="L31" s="114">
        <f>PKSS!T31</f>
        <v>115</v>
      </c>
      <c r="M31" s="114">
        <f>PKSS!U31</f>
        <v>117</v>
      </c>
    </row>
    <row r="32" spans="1:13" ht="19.5" customHeight="1">
      <c r="A32" s="108">
        <v>12</v>
      </c>
      <c r="B32" s="241" t="s">
        <v>93</v>
      </c>
      <c r="C32" s="241"/>
      <c r="D32" s="109">
        <f>PKSS!E32</f>
        <v>1597</v>
      </c>
      <c r="E32" s="110">
        <f>PKSS!H32</f>
        <v>1681</v>
      </c>
      <c r="F32" s="110">
        <f>PKSS!I32</f>
        <v>1681</v>
      </c>
      <c r="G32" s="110">
        <f>PKSS!N32</f>
        <v>1850</v>
      </c>
      <c r="H32" s="110">
        <f>PKSS!S32</f>
        <v>1428</v>
      </c>
      <c r="I32" s="102"/>
      <c r="J32" s="102"/>
      <c r="K32" s="103"/>
      <c r="L32" s="104">
        <f>PKSS!T32</f>
        <v>0</v>
      </c>
      <c r="M32" s="104">
        <f>PKSS!U32</f>
        <v>0</v>
      </c>
    </row>
    <row r="33" spans="1:13" ht="19.5" customHeight="1">
      <c r="A33" s="242" t="s">
        <v>92</v>
      </c>
      <c r="B33" s="242"/>
      <c r="C33" s="243"/>
      <c r="D33" s="111">
        <f>PKSS!E33</f>
        <v>15701</v>
      </c>
      <c r="E33" s="112">
        <f>PKSS!H33</f>
        <v>22568</v>
      </c>
      <c r="F33" s="112">
        <f>PKSS!I33</f>
        <v>22321</v>
      </c>
      <c r="G33" s="112">
        <f>PKSS!N33</f>
        <v>20532</v>
      </c>
      <c r="H33" s="112">
        <f>PKSS!S33</f>
        <v>17737</v>
      </c>
      <c r="I33" s="106">
        <f>SUM(I31:I32)</f>
        <v>201</v>
      </c>
      <c r="J33" s="106">
        <f>SUM(J31:J32)</f>
        <v>207</v>
      </c>
      <c r="K33" s="107"/>
      <c r="L33" s="114">
        <f>PKSS!T33</f>
        <v>115</v>
      </c>
      <c r="M33" s="114">
        <f>PKSS!U33</f>
        <v>117</v>
      </c>
    </row>
    <row r="34" spans="1:13" ht="19.5" customHeight="1">
      <c r="A34" s="108">
        <v>13</v>
      </c>
      <c r="B34" s="241" t="s">
        <v>102</v>
      </c>
      <c r="C34" s="241"/>
      <c r="D34" s="109">
        <f>PKSS!E34</f>
        <v>11833</v>
      </c>
      <c r="E34" s="110">
        <f>PKSS!H34</f>
        <v>15592</v>
      </c>
      <c r="F34" s="110">
        <f>PKSS!I34</f>
        <v>15592</v>
      </c>
      <c r="G34" s="110">
        <f>PKSS!N34</f>
        <v>12541</v>
      </c>
      <c r="H34" s="110">
        <f>PKSS!S34</f>
        <v>14884</v>
      </c>
      <c r="I34" s="102"/>
      <c r="J34" s="102"/>
      <c r="K34" s="103"/>
      <c r="L34" s="104">
        <f>PKSS!T34</f>
        <v>0</v>
      </c>
      <c r="M34" s="104">
        <f>PKSS!U34</f>
        <v>0</v>
      </c>
    </row>
    <row r="35" spans="1:13" ht="19.5" customHeight="1">
      <c r="A35" s="244" t="s">
        <v>103</v>
      </c>
      <c r="B35" s="245"/>
      <c r="C35" s="245"/>
      <c r="D35" s="111">
        <f>PKSS!E35</f>
        <v>27534</v>
      </c>
      <c r="E35" s="112">
        <f>PKSS!H35</f>
        <v>38160</v>
      </c>
      <c r="F35" s="112">
        <f>PKSS!I35</f>
        <v>37913</v>
      </c>
      <c r="G35" s="112">
        <f>PKSS!N35</f>
        <v>33073</v>
      </c>
      <c r="H35" s="112">
        <f>PKSS!S35</f>
        <v>32621</v>
      </c>
      <c r="I35" s="106">
        <f>SUM(I33:I34)</f>
        <v>201</v>
      </c>
      <c r="J35" s="106">
        <f>SUM(J33:J34)</f>
        <v>207</v>
      </c>
      <c r="K35" s="107"/>
      <c r="L35" s="114">
        <f>PKSS!T35</f>
        <v>115</v>
      </c>
      <c r="M35" s="114">
        <f>PKSS!U35</f>
        <v>117</v>
      </c>
    </row>
    <row r="36" spans="1:17" ht="19.5" customHeight="1">
      <c r="A36" s="108">
        <v>14</v>
      </c>
      <c r="B36" s="241" t="s">
        <v>107</v>
      </c>
      <c r="C36" s="241"/>
      <c r="D36" s="109">
        <f>PKSS!E36</f>
        <v>0</v>
      </c>
      <c r="E36" s="110">
        <f>PKSS!H36</f>
        <v>10</v>
      </c>
      <c r="F36" s="110">
        <f>PKSS!I36</f>
        <v>10</v>
      </c>
      <c r="G36" s="110">
        <f>PKSS!N36</f>
        <v>10</v>
      </c>
      <c r="H36" s="110">
        <f>PKSS!S36</f>
        <v>0</v>
      </c>
      <c r="I36" s="102"/>
      <c r="J36" s="102"/>
      <c r="K36" s="103"/>
      <c r="L36" s="104">
        <f>PKSS!T36</f>
        <v>0</v>
      </c>
      <c r="M36" s="104">
        <f>PKSS!U36</f>
        <v>0</v>
      </c>
      <c r="Q36" s="113"/>
    </row>
    <row r="37" spans="1:13" ht="19.5" customHeight="1">
      <c r="A37" s="108">
        <v>15</v>
      </c>
      <c r="B37" s="241" t="s">
        <v>106</v>
      </c>
      <c r="C37" s="241"/>
      <c r="D37" s="109">
        <f>PKSS!E37</f>
        <v>0</v>
      </c>
      <c r="E37" s="110">
        <f>PKSS!H37</f>
        <v>15</v>
      </c>
      <c r="F37" s="110">
        <f>PKSS!I37</f>
        <v>15</v>
      </c>
      <c r="G37" s="110">
        <f>PKSS!N37</f>
        <v>15</v>
      </c>
      <c r="H37" s="110">
        <f>PKSS!S37</f>
        <v>0</v>
      </c>
      <c r="I37" s="102"/>
      <c r="J37" s="102"/>
      <c r="K37" s="103"/>
      <c r="L37" s="104">
        <f>PKSS!T37</f>
        <v>0</v>
      </c>
      <c r="M37" s="104">
        <f>PKSS!U37</f>
        <v>0</v>
      </c>
    </row>
    <row r="38" spans="1:13" ht="19.5" customHeight="1">
      <c r="A38" s="244" t="s">
        <v>105</v>
      </c>
      <c r="B38" s="245"/>
      <c r="C38" s="245"/>
      <c r="D38" s="111">
        <f>PKSS!E38</f>
        <v>0</v>
      </c>
      <c r="E38" s="112">
        <f>PKSS!H38</f>
        <v>25</v>
      </c>
      <c r="F38" s="112">
        <f>PKSS!I38</f>
        <v>25</v>
      </c>
      <c r="G38" s="112">
        <f>PKSS!N38</f>
        <v>25</v>
      </c>
      <c r="H38" s="112">
        <f>PKSS!S38</f>
        <v>0</v>
      </c>
      <c r="I38" s="106">
        <f>SUM(I36:I37)</f>
        <v>0</v>
      </c>
      <c r="J38" s="106">
        <f>SUM(J36:J37)</f>
        <v>0</v>
      </c>
      <c r="K38" s="107"/>
      <c r="L38" s="114">
        <f>PKSS!T38</f>
        <v>0</v>
      </c>
      <c r="M38" s="114">
        <f>PKSS!U38</f>
        <v>0</v>
      </c>
    </row>
    <row r="39" spans="1:13" ht="19.5" customHeight="1">
      <c r="A39" s="108">
        <v>16</v>
      </c>
      <c r="B39" s="241" t="s">
        <v>111</v>
      </c>
      <c r="C39" s="241"/>
      <c r="D39" s="109">
        <f>PKSS!E39</f>
        <v>0</v>
      </c>
      <c r="E39" s="110">
        <f>PKSS!H39</f>
        <v>0</v>
      </c>
      <c r="F39" s="110">
        <f>PKSS!I39</f>
        <v>0</v>
      </c>
      <c r="G39" s="110">
        <f>PKSS!N39</f>
        <v>0</v>
      </c>
      <c r="H39" s="110">
        <f>PKSS!S39</f>
        <v>0</v>
      </c>
      <c r="I39" s="102"/>
      <c r="J39" s="102"/>
      <c r="K39" s="103"/>
      <c r="L39" s="104">
        <f>PKSS!T39</f>
        <v>0</v>
      </c>
      <c r="M39" s="104">
        <f>PKSS!U39</f>
        <v>0</v>
      </c>
    </row>
    <row r="40" spans="1:13" ht="19.5" customHeight="1">
      <c r="A40" s="244" t="s">
        <v>112</v>
      </c>
      <c r="B40" s="245"/>
      <c r="C40" s="245"/>
      <c r="D40" s="111">
        <f>PKSS!E40</f>
        <v>0</v>
      </c>
      <c r="E40" s="112">
        <f>PKSS!H40</f>
        <v>0</v>
      </c>
      <c r="F40" s="112">
        <f>PKSS!I40</f>
        <v>0</v>
      </c>
      <c r="G40" s="112">
        <f>PKSS!N40</f>
        <v>0</v>
      </c>
      <c r="H40" s="112">
        <f>PKSS!S40</f>
        <v>0</v>
      </c>
      <c r="I40" s="106">
        <f>SUM(I39:I39)</f>
        <v>0</v>
      </c>
      <c r="J40" s="106">
        <f>SUM(J39:J39)</f>
        <v>0</v>
      </c>
      <c r="K40" s="107"/>
      <c r="L40" s="114">
        <f>PKSS!T40</f>
        <v>0</v>
      </c>
      <c r="M40" s="114">
        <f>PKSS!U40</f>
        <v>0</v>
      </c>
    </row>
    <row r="41" spans="1:13" ht="19.5" customHeight="1">
      <c r="A41" s="244" t="s">
        <v>110</v>
      </c>
      <c r="B41" s="245"/>
      <c r="C41" s="245"/>
      <c r="D41" s="111">
        <f>PKSS!E41</f>
        <v>27534</v>
      </c>
      <c r="E41" s="112">
        <f>PKSS!H41</f>
        <v>38185</v>
      </c>
      <c r="F41" s="112">
        <f>PKSS!I41</f>
        <v>37938</v>
      </c>
      <c r="G41" s="112">
        <f>PKSS!N41</f>
        <v>33098</v>
      </c>
      <c r="H41" s="112">
        <f>PKSS!S41</f>
        <v>32621</v>
      </c>
      <c r="I41" s="106">
        <f>SUM(I35,I38,I40)</f>
        <v>201</v>
      </c>
      <c r="J41" s="106">
        <f>SUM(J35,J38,J40)</f>
        <v>207</v>
      </c>
      <c r="K41" s="107"/>
      <c r="L41" s="114">
        <f>PKSS!T41</f>
        <v>115</v>
      </c>
      <c r="M41" s="114">
        <f>PKSS!U41</f>
        <v>117</v>
      </c>
    </row>
    <row r="42" spans="1:13" ht="19.5" customHeight="1">
      <c r="A42" s="108">
        <v>17</v>
      </c>
      <c r="B42" s="241" t="s">
        <v>94</v>
      </c>
      <c r="C42" s="241"/>
      <c r="D42" s="109">
        <f>PKSS!E42</f>
        <v>6726</v>
      </c>
      <c r="E42" s="110">
        <f>PKSS!H42</f>
        <v>13528</v>
      </c>
      <c r="F42" s="110">
        <f>PKSS!I42</f>
        <v>13528</v>
      </c>
      <c r="G42" s="110">
        <f>PKSS!N42</f>
        <v>13215</v>
      </c>
      <c r="H42" s="110">
        <f>PKSS!S42</f>
        <v>7039</v>
      </c>
      <c r="I42" s="102"/>
      <c r="J42" s="102"/>
      <c r="K42" s="103"/>
      <c r="L42" s="104">
        <f>PKSS!T42</f>
        <v>0</v>
      </c>
      <c r="M42" s="104">
        <f>PKSS!U42</f>
        <v>0</v>
      </c>
    </row>
    <row r="43" spans="1:13" ht="19.5" customHeight="1">
      <c r="A43" s="108">
        <v>18</v>
      </c>
      <c r="B43" s="241" t="s">
        <v>95</v>
      </c>
      <c r="C43" s="241"/>
      <c r="D43" s="109">
        <f>PKSS!E43</f>
        <v>993</v>
      </c>
      <c r="E43" s="110">
        <f>PKSS!H43</f>
        <v>1185</v>
      </c>
      <c r="F43" s="110">
        <f>PKSS!I43</f>
        <v>1185</v>
      </c>
      <c r="G43" s="110">
        <f>PKSS!N43</f>
        <v>1286</v>
      </c>
      <c r="H43" s="110">
        <f>PKSS!S43</f>
        <v>892</v>
      </c>
      <c r="I43" s="102"/>
      <c r="J43" s="102"/>
      <c r="K43" s="103"/>
      <c r="L43" s="104">
        <f>PKSS!T43</f>
        <v>0</v>
      </c>
      <c r="M43" s="104">
        <f>PKSS!U43</f>
        <v>0</v>
      </c>
    </row>
    <row r="44" spans="1:13" ht="19.5" customHeight="1">
      <c r="A44" s="108">
        <v>19</v>
      </c>
      <c r="B44" s="241" t="s">
        <v>96</v>
      </c>
      <c r="C44" s="241"/>
      <c r="D44" s="109">
        <f>PKSS!E44</f>
        <v>0</v>
      </c>
      <c r="E44" s="110">
        <f>PKSS!H44</f>
        <v>0</v>
      </c>
      <c r="F44" s="110">
        <f>PKSS!I44</f>
        <v>0</v>
      </c>
      <c r="G44" s="110">
        <f>PKSS!N44</f>
        <v>0</v>
      </c>
      <c r="H44" s="110">
        <f>PKSS!S44</f>
        <v>0</v>
      </c>
      <c r="I44" s="102"/>
      <c r="J44" s="102"/>
      <c r="K44" s="103"/>
      <c r="L44" s="104">
        <f>PKSS!T44</f>
        <v>0</v>
      </c>
      <c r="M44" s="104">
        <f>PKSS!U44</f>
        <v>0</v>
      </c>
    </row>
    <row r="45" spans="1:13" ht="19.5" customHeight="1">
      <c r="A45" s="108">
        <v>20</v>
      </c>
      <c r="B45" s="241" t="s">
        <v>108</v>
      </c>
      <c r="C45" s="241"/>
      <c r="D45" s="109">
        <f>PKSS!E45</f>
        <v>58</v>
      </c>
      <c r="E45" s="110">
        <f>PKSS!H45</f>
        <v>125</v>
      </c>
      <c r="F45" s="110">
        <f>PKSS!I45</f>
        <v>125</v>
      </c>
      <c r="G45" s="110">
        <f>PKSS!N45</f>
        <v>179</v>
      </c>
      <c r="H45" s="110">
        <f>PKSS!S45</f>
        <v>4</v>
      </c>
      <c r="I45" s="102"/>
      <c r="J45" s="102"/>
      <c r="K45" s="103"/>
      <c r="L45" s="104">
        <f>PKSS!T45</f>
        <v>0</v>
      </c>
      <c r="M45" s="104">
        <f>PKSS!U45</f>
        <v>0</v>
      </c>
    </row>
    <row r="46" spans="1:13" ht="19.5" customHeight="1">
      <c r="A46" s="108">
        <v>21</v>
      </c>
      <c r="B46" s="241" t="s">
        <v>109</v>
      </c>
      <c r="C46" s="241"/>
      <c r="D46" s="109">
        <f>PKSS!E46</f>
        <v>0</v>
      </c>
      <c r="E46" s="110">
        <f>PKSS!H46</f>
        <v>78107</v>
      </c>
      <c r="F46" s="110">
        <f>PKSS!I46</f>
        <v>78107</v>
      </c>
      <c r="G46" s="110">
        <f>PKSS!N46</f>
        <v>78107</v>
      </c>
      <c r="H46" s="110">
        <f>PKSS!S46</f>
        <v>0</v>
      </c>
      <c r="I46" s="102"/>
      <c r="J46" s="102"/>
      <c r="K46" s="103"/>
      <c r="L46" s="104">
        <f>PKSS!T46</f>
        <v>0</v>
      </c>
      <c r="M46" s="104">
        <f>PKSS!U46</f>
        <v>0</v>
      </c>
    </row>
    <row r="47" spans="1:13" ht="19.5" customHeight="1">
      <c r="A47" s="244" t="s">
        <v>126</v>
      </c>
      <c r="B47" s="245"/>
      <c r="C47" s="245"/>
      <c r="D47" s="111">
        <f>PKSS!E47</f>
        <v>7777</v>
      </c>
      <c r="E47" s="112">
        <f>PKSS!H47</f>
        <v>92945</v>
      </c>
      <c r="F47" s="112">
        <f>PKSS!I47</f>
        <v>92945</v>
      </c>
      <c r="G47" s="112">
        <f>PKSS!N47</f>
        <v>92787</v>
      </c>
      <c r="H47" s="112">
        <f>PKSS!S47</f>
        <v>7935</v>
      </c>
      <c r="I47" s="106">
        <f>SUM(I42:I46)</f>
        <v>0</v>
      </c>
      <c r="J47" s="106">
        <f>SUM(J42:J46)</f>
        <v>0</v>
      </c>
      <c r="K47" s="107"/>
      <c r="L47" s="114">
        <f>PKSS!T47</f>
        <v>0</v>
      </c>
      <c r="M47" s="114">
        <f>PKSS!U47</f>
        <v>0</v>
      </c>
    </row>
    <row r="48" spans="1:13" ht="19.5" customHeight="1">
      <c r="A48" s="244" t="s">
        <v>127</v>
      </c>
      <c r="B48" s="245"/>
      <c r="C48" s="245"/>
      <c r="D48" s="111">
        <f>PKSS!E48</f>
        <v>35311</v>
      </c>
      <c r="E48" s="112">
        <f>PKSS!H48</f>
        <v>131130</v>
      </c>
      <c r="F48" s="112">
        <f>PKSS!I48</f>
        <v>130883</v>
      </c>
      <c r="G48" s="112">
        <f>PKSS!N48</f>
        <v>125885</v>
      </c>
      <c r="H48" s="112">
        <f>PKSS!S48</f>
        <v>40556</v>
      </c>
      <c r="I48" s="106">
        <f>SUM(I41:I46)</f>
        <v>201</v>
      </c>
      <c r="J48" s="106">
        <f>SUM(J41:J46)</f>
        <v>207</v>
      </c>
      <c r="K48" s="107"/>
      <c r="L48" s="114">
        <f>PKSS!T48</f>
        <v>115</v>
      </c>
      <c r="M48" s="114">
        <f>PKSS!U48</f>
        <v>117</v>
      </c>
    </row>
    <row r="50" spans="4:10" ht="16.5" thickBot="1">
      <c r="D50" s="9"/>
      <c r="E50" s="11"/>
      <c r="F50" s="12" t="s">
        <v>113</v>
      </c>
      <c r="G50" s="9"/>
      <c r="H50" s="9"/>
      <c r="I50" s="9"/>
      <c r="J50" s="9"/>
    </row>
    <row r="51" spans="4:10" ht="15.75" thickBot="1">
      <c r="D51" s="185" t="s">
        <v>124</v>
      </c>
      <c r="E51" s="185"/>
      <c r="F51" s="182" t="str">
        <f>PKSS!AK51</f>
        <v>в.ф. председника суда Марко Менићанин</v>
      </c>
      <c r="G51" s="183"/>
      <c r="H51" s="183"/>
      <c r="I51" s="183"/>
      <c r="J51" s="184"/>
    </row>
    <row r="54" spans="4:6" ht="14.25">
      <c r="D54" s="9"/>
      <c r="E54" s="13"/>
      <c r="F54" s="13" t="s">
        <v>125</v>
      </c>
    </row>
  </sheetData>
  <sheetProtection password="DF2F" sheet="1"/>
  <mergeCells count="58">
    <mergeCell ref="B45:C45"/>
    <mergeCell ref="B46:C4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H5:H7"/>
    <mergeCell ref="I5:I7"/>
    <mergeCell ref="J5:J7"/>
    <mergeCell ref="L5:M6"/>
    <mergeCell ref="B6:B7"/>
    <mergeCell ref="C6:C7"/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2024-01-24T12:04:34Z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